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P:\KrosData\Export\"/>
    </mc:Choice>
  </mc:AlternateContent>
  <xr:revisionPtr revIDLastSave="0" documentId="13_ncr:1_{3C58C612-88EC-4527-B1C3-CB6253890761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Rekapitulace stavby" sheetId="1" r:id="rId1"/>
    <sheet name="22053 - Veřejné osvětlení" sheetId="2" r:id="rId2"/>
    <sheet name="Pokyny pro vyplnění" sheetId="3" r:id="rId3"/>
  </sheets>
  <definedNames>
    <definedName name="_xlnm._FilterDatabase" localSheetId="1" hidden="1">'22053 - Veřejné osvětlení'!$C$89:$L$291</definedName>
    <definedName name="_xlnm.Print_Titles" localSheetId="1">'22053 - Veřejné osvětlení'!$89:$89</definedName>
    <definedName name="_xlnm.Print_Titles" localSheetId="0">'Rekapitulace stavby'!$52:$52</definedName>
    <definedName name="_xlnm.Print_Area" localSheetId="1">'22053 - Veřejné osvětlení'!$C$4:$K$41,'22053 - Veřejné osvětlení'!$C$47:$K$71,'22053 - Veřejné osvětlení'!$C$77:$L$291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9" i="2" l="1"/>
  <c r="K38" i="2"/>
  <c r="BA55" i="1" s="1"/>
  <c r="K37" i="2"/>
  <c r="AZ55" i="1"/>
  <c r="BI289" i="2"/>
  <c r="BH289" i="2"/>
  <c r="BG289" i="2"/>
  <c r="BF289" i="2"/>
  <c r="X289" i="2"/>
  <c r="X288" i="2" s="1"/>
  <c r="V289" i="2"/>
  <c r="V288" i="2"/>
  <c r="T289" i="2"/>
  <c r="T288" i="2" s="1"/>
  <c r="P289" i="2"/>
  <c r="BI285" i="2"/>
  <c r="BH285" i="2"/>
  <c r="BG285" i="2"/>
  <c r="BF285" i="2"/>
  <c r="X285" i="2"/>
  <c r="V285" i="2"/>
  <c r="T285" i="2"/>
  <c r="P285" i="2"/>
  <c r="BI282" i="2"/>
  <c r="BH282" i="2"/>
  <c r="BG282" i="2"/>
  <c r="BF282" i="2"/>
  <c r="X282" i="2"/>
  <c r="V282" i="2"/>
  <c r="T282" i="2"/>
  <c r="P282" i="2"/>
  <c r="BI279" i="2"/>
  <c r="BH279" i="2"/>
  <c r="BG279" i="2"/>
  <c r="BF279" i="2"/>
  <c r="X279" i="2"/>
  <c r="V279" i="2"/>
  <c r="T279" i="2"/>
  <c r="P279" i="2"/>
  <c r="BI273" i="2"/>
  <c r="BH273" i="2"/>
  <c r="BG273" i="2"/>
  <c r="BF273" i="2"/>
  <c r="X273" i="2"/>
  <c r="V273" i="2"/>
  <c r="T273" i="2"/>
  <c r="P273" i="2"/>
  <c r="BI269" i="2"/>
  <c r="BH269" i="2"/>
  <c r="BG269" i="2"/>
  <c r="BF269" i="2"/>
  <c r="X269" i="2"/>
  <c r="V269" i="2"/>
  <c r="T269" i="2"/>
  <c r="P269" i="2"/>
  <c r="BI265" i="2"/>
  <c r="BH265" i="2"/>
  <c r="BG265" i="2"/>
  <c r="BF265" i="2"/>
  <c r="X265" i="2"/>
  <c r="V265" i="2"/>
  <c r="T265" i="2"/>
  <c r="P265" i="2"/>
  <c r="BI261" i="2"/>
  <c r="BH261" i="2"/>
  <c r="BG261" i="2"/>
  <c r="BF261" i="2"/>
  <c r="X261" i="2"/>
  <c r="V261" i="2"/>
  <c r="T261" i="2"/>
  <c r="P261" i="2"/>
  <c r="BI256" i="2"/>
  <c r="BH256" i="2"/>
  <c r="BG256" i="2"/>
  <c r="BF256" i="2"/>
  <c r="X256" i="2"/>
  <c r="V256" i="2"/>
  <c r="T256" i="2"/>
  <c r="P256" i="2"/>
  <c r="BI252" i="2"/>
  <c r="BH252" i="2"/>
  <c r="BG252" i="2"/>
  <c r="BF252" i="2"/>
  <c r="X252" i="2"/>
  <c r="V252" i="2"/>
  <c r="T252" i="2"/>
  <c r="P252" i="2"/>
  <c r="BI248" i="2"/>
  <c r="BH248" i="2"/>
  <c r="BG248" i="2"/>
  <c r="BF248" i="2"/>
  <c r="X248" i="2"/>
  <c r="V248" i="2"/>
  <c r="T248" i="2"/>
  <c r="P248" i="2"/>
  <c r="BI245" i="2"/>
  <c r="BH245" i="2"/>
  <c r="BG245" i="2"/>
  <c r="BF245" i="2"/>
  <c r="X245" i="2"/>
  <c r="V245" i="2"/>
  <c r="T245" i="2"/>
  <c r="P245" i="2"/>
  <c r="BI242" i="2"/>
  <c r="BH242" i="2"/>
  <c r="BG242" i="2"/>
  <c r="BF242" i="2"/>
  <c r="X242" i="2"/>
  <c r="V242" i="2"/>
  <c r="T242" i="2"/>
  <c r="P242" i="2"/>
  <c r="BI238" i="2"/>
  <c r="BH238" i="2"/>
  <c r="BG238" i="2"/>
  <c r="BF238" i="2"/>
  <c r="X238" i="2"/>
  <c r="V238" i="2"/>
  <c r="T238" i="2"/>
  <c r="P238" i="2"/>
  <c r="BI234" i="2"/>
  <c r="BH234" i="2"/>
  <c r="BG234" i="2"/>
  <c r="BF234" i="2"/>
  <c r="X234" i="2"/>
  <c r="V234" i="2"/>
  <c r="T234" i="2"/>
  <c r="P234" i="2"/>
  <c r="BI231" i="2"/>
  <c r="BH231" i="2"/>
  <c r="BG231" i="2"/>
  <c r="BF231" i="2"/>
  <c r="X231" i="2"/>
  <c r="V231" i="2"/>
  <c r="T231" i="2"/>
  <c r="P231" i="2"/>
  <c r="BI226" i="2"/>
  <c r="BH226" i="2"/>
  <c r="BG226" i="2"/>
  <c r="BF226" i="2"/>
  <c r="X226" i="2"/>
  <c r="V226" i="2"/>
  <c r="T226" i="2"/>
  <c r="P226" i="2"/>
  <c r="BI223" i="2"/>
  <c r="BH223" i="2"/>
  <c r="BG223" i="2"/>
  <c r="BF223" i="2"/>
  <c r="X223" i="2"/>
  <c r="V223" i="2"/>
  <c r="T223" i="2"/>
  <c r="P223" i="2"/>
  <c r="BI219" i="2"/>
  <c r="BH219" i="2"/>
  <c r="BG219" i="2"/>
  <c r="BF219" i="2"/>
  <c r="X219" i="2"/>
  <c r="V219" i="2"/>
  <c r="T219" i="2"/>
  <c r="P219" i="2"/>
  <c r="BI214" i="2"/>
  <c r="BH214" i="2"/>
  <c r="BG214" i="2"/>
  <c r="BF214" i="2"/>
  <c r="X214" i="2"/>
  <c r="V214" i="2"/>
  <c r="T214" i="2"/>
  <c r="P214" i="2"/>
  <c r="BI210" i="2"/>
  <c r="BH210" i="2"/>
  <c r="BG210" i="2"/>
  <c r="BF210" i="2"/>
  <c r="X210" i="2"/>
  <c r="V210" i="2"/>
  <c r="T210" i="2"/>
  <c r="P210" i="2"/>
  <c r="BI206" i="2"/>
  <c r="BH206" i="2"/>
  <c r="BG206" i="2"/>
  <c r="BF206" i="2"/>
  <c r="X206" i="2"/>
  <c r="V206" i="2"/>
  <c r="T206" i="2"/>
  <c r="P206" i="2"/>
  <c r="BI203" i="2"/>
  <c r="BH203" i="2"/>
  <c r="BG203" i="2"/>
  <c r="BF203" i="2"/>
  <c r="X203" i="2"/>
  <c r="V203" i="2"/>
  <c r="T203" i="2"/>
  <c r="P203" i="2"/>
  <c r="BI200" i="2"/>
  <c r="BH200" i="2"/>
  <c r="BG200" i="2"/>
  <c r="BF200" i="2"/>
  <c r="X200" i="2"/>
  <c r="V200" i="2"/>
  <c r="T200" i="2"/>
  <c r="P200" i="2"/>
  <c r="BI197" i="2"/>
  <c r="BH197" i="2"/>
  <c r="BG197" i="2"/>
  <c r="BF197" i="2"/>
  <c r="X197" i="2"/>
  <c r="V197" i="2"/>
  <c r="T197" i="2"/>
  <c r="P197" i="2"/>
  <c r="BI193" i="2"/>
  <c r="BH193" i="2"/>
  <c r="BG193" i="2"/>
  <c r="BF193" i="2"/>
  <c r="X193" i="2"/>
  <c r="V193" i="2"/>
  <c r="T193" i="2"/>
  <c r="P193" i="2"/>
  <c r="BI188" i="2"/>
  <c r="BH188" i="2"/>
  <c r="BG188" i="2"/>
  <c r="BF188" i="2"/>
  <c r="X188" i="2"/>
  <c r="V188" i="2"/>
  <c r="T188" i="2"/>
  <c r="P188" i="2"/>
  <c r="BI185" i="2"/>
  <c r="BH185" i="2"/>
  <c r="BG185" i="2"/>
  <c r="BF185" i="2"/>
  <c r="X185" i="2"/>
  <c r="V185" i="2"/>
  <c r="T185" i="2"/>
  <c r="P185" i="2"/>
  <c r="BI182" i="2"/>
  <c r="BH182" i="2"/>
  <c r="BG182" i="2"/>
  <c r="BF182" i="2"/>
  <c r="X182" i="2"/>
  <c r="V182" i="2"/>
  <c r="T182" i="2"/>
  <c r="P182" i="2"/>
  <c r="BI180" i="2"/>
  <c r="BH180" i="2"/>
  <c r="BG180" i="2"/>
  <c r="BF180" i="2"/>
  <c r="X180" i="2"/>
  <c r="V180" i="2"/>
  <c r="T180" i="2"/>
  <c r="P180" i="2"/>
  <c r="BI178" i="2"/>
  <c r="BH178" i="2"/>
  <c r="BG178" i="2"/>
  <c r="BF178" i="2"/>
  <c r="X178" i="2"/>
  <c r="V178" i="2"/>
  <c r="T178" i="2"/>
  <c r="P178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8" i="2"/>
  <c r="BH168" i="2"/>
  <c r="BG168" i="2"/>
  <c r="BF168" i="2"/>
  <c r="X168" i="2"/>
  <c r="V168" i="2"/>
  <c r="T168" i="2"/>
  <c r="P168" i="2"/>
  <c r="BI166" i="2"/>
  <c r="BH166" i="2"/>
  <c r="BG166" i="2"/>
  <c r="BF166" i="2"/>
  <c r="X166" i="2"/>
  <c r="V166" i="2"/>
  <c r="T166" i="2"/>
  <c r="P166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8" i="2"/>
  <c r="BH158" i="2"/>
  <c r="BG158" i="2"/>
  <c r="BF158" i="2"/>
  <c r="X158" i="2"/>
  <c r="V158" i="2"/>
  <c r="T158" i="2"/>
  <c r="P158" i="2"/>
  <c r="BI156" i="2"/>
  <c r="BH156" i="2"/>
  <c r="BG156" i="2"/>
  <c r="BF156" i="2"/>
  <c r="X156" i="2"/>
  <c r="V156" i="2"/>
  <c r="T156" i="2"/>
  <c r="P156" i="2"/>
  <c r="BI153" i="2"/>
  <c r="BH153" i="2"/>
  <c r="BG153" i="2"/>
  <c r="BF153" i="2"/>
  <c r="X153" i="2"/>
  <c r="V153" i="2"/>
  <c r="T153" i="2"/>
  <c r="P153" i="2"/>
  <c r="BI148" i="2"/>
  <c r="BH148" i="2"/>
  <c r="BG148" i="2"/>
  <c r="BF148" i="2"/>
  <c r="X148" i="2"/>
  <c r="V148" i="2"/>
  <c r="T148" i="2"/>
  <c r="P148" i="2"/>
  <c r="BI145" i="2"/>
  <c r="BH145" i="2"/>
  <c r="BG145" i="2"/>
  <c r="BF145" i="2"/>
  <c r="X145" i="2"/>
  <c r="V145" i="2"/>
  <c r="T145" i="2"/>
  <c r="P145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5" i="2"/>
  <c r="BH135" i="2"/>
  <c r="BG135" i="2"/>
  <c r="BF135" i="2"/>
  <c r="X135" i="2"/>
  <c r="V135" i="2"/>
  <c r="T135" i="2"/>
  <c r="P135" i="2"/>
  <c r="BI131" i="2"/>
  <c r="BH131" i="2"/>
  <c r="BG131" i="2"/>
  <c r="BF131" i="2"/>
  <c r="X131" i="2"/>
  <c r="V131" i="2"/>
  <c r="T131" i="2"/>
  <c r="P131" i="2"/>
  <c r="BI128" i="2"/>
  <c r="BH128" i="2"/>
  <c r="BG128" i="2"/>
  <c r="BF128" i="2"/>
  <c r="X128" i="2"/>
  <c r="V128" i="2"/>
  <c r="T128" i="2"/>
  <c r="P128" i="2"/>
  <c r="BI125" i="2"/>
  <c r="BH125" i="2"/>
  <c r="BG125" i="2"/>
  <c r="BF125" i="2"/>
  <c r="X125" i="2"/>
  <c r="V125" i="2"/>
  <c r="T125" i="2"/>
  <c r="P125" i="2"/>
  <c r="BI122" i="2"/>
  <c r="BH122" i="2"/>
  <c r="BG122" i="2"/>
  <c r="BF122" i="2"/>
  <c r="X122" i="2"/>
  <c r="V122" i="2"/>
  <c r="T122" i="2"/>
  <c r="P122" i="2"/>
  <c r="BI119" i="2"/>
  <c r="BH119" i="2"/>
  <c r="BG119" i="2"/>
  <c r="BF119" i="2"/>
  <c r="X119" i="2"/>
  <c r="V119" i="2"/>
  <c r="T119" i="2"/>
  <c r="P119" i="2"/>
  <c r="BI116" i="2"/>
  <c r="BH116" i="2"/>
  <c r="BG116" i="2"/>
  <c r="BF116" i="2"/>
  <c r="X116" i="2"/>
  <c r="V116" i="2"/>
  <c r="T116" i="2"/>
  <c r="P116" i="2"/>
  <c r="BI112" i="2"/>
  <c r="BH112" i="2"/>
  <c r="BG112" i="2"/>
  <c r="BF112" i="2"/>
  <c r="X112" i="2"/>
  <c r="V112" i="2"/>
  <c r="T112" i="2"/>
  <c r="P112" i="2"/>
  <c r="BI110" i="2"/>
  <c r="BH110" i="2"/>
  <c r="BG110" i="2"/>
  <c r="BF110" i="2"/>
  <c r="X110" i="2"/>
  <c r="V110" i="2"/>
  <c r="T110" i="2"/>
  <c r="P110" i="2"/>
  <c r="BI107" i="2"/>
  <c r="BH107" i="2"/>
  <c r="BG107" i="2"/>
  <c r="BF107" i="2"/>
  <c r="X107" i="2"/>
  <c r="V107" i="2"/>
  <c r="T107" i="2"/>
  <c r="P107" i="2"/>
  <c r="BI104" i="2"/>
  <c r="BH104" i="2"/>
  <c r="BG104" i="2"/>
  <c r="BF104" i="2"/>
  <c r="X104" i="2"/>
  <c r="V104" i="2"/>
  <c r="T104" i="2"/>
  <c r="P104" i="2"/>
  <c r="BI101" i="2"/>
  <c r="BH101" i="2"/>
  <c r="BG101" i="2"/>
  <c r="BF101" i="2"/>
  <c r="X101" i="2"/>
  <c r="V101" i="2"/>
  <c r="T101" i="2"/>
  <c r="P101" i="2"/>
  <c r="BI97" i="2"/>
  <c r="BH97" i="2"/>
  <c r="BG97" i="2"/>
  <c r="BF97" i="2"/>
  <c r="X97" i="2"/>
  <c r="V97" i="2"/>
  <c r="T97" i="2"/>
  <c r="P97" i="2"/>
  <c r="BI93" i="2"/>
  <c r="BH93" i="2"/>
  <c r="BG93" i="2"/>
  <c r="BF93" i="2"/>
  <c r="X93" i="2"/>
  <c r="V93" i="2"/>
  <c r="T93" i="2"/>
  <c r="P93" i="2"/>
  <c r="J87" i="2"/>
  <c r="F84" i="2"/>
  <c r="E82" i="2"/>
  <c r="J57" i="2"/>
  <c r="F54" i="2"/>
  <c r="E52" i="2"/>
  <c r="J21" i="2"/>
  <c r="E21" i="2"/>
  <c r="J86" i="2" s="1"/>
  <c r="J20" i="2"/>
  <c r="J18" i="2"/>
  <c r="E18" i="2"/>
  <c r="F57" i="2"/>
  <c r="J17" i="2"/>
  <c r="J15" i="2"/>
  <c r="E15" i="2"/>
  <c r="F56" i="2" s="1"/>
  <c r="J14" i="2"/>
  <c r="J12" i="2"/>
  <c r="J84" i="2" s="1"/>
  <c r="E7" i="2"/>
  <c r="E80" i="2" s="1"/>
  <c r="L50" i="1"/>
  <c r="AM50" i="1"/>
  <c r="AM49" i="1"/>
  <c r="L49" i="1"/>
  <c r="AM47" i="1"/>
  <c r="L47" i="1"/>
  <c r="L45" i="1"/>
  <c r="L44" i="1"/>
  <c r="Q135" i="2"/>
  <c r="R163" i="2"/>
  <c r="R104" i="2"/>
  <c r="K110" i="2"/>
  <c r="BE110" i="2" s="1"/>
  <c r="BK203" i="2"/>
  <c r="R178" i="2"/>
  <c r="Q166" i="2"/>
  <c r="Q125" i="2"/>
  <c r="K185" i="2"/>
  <c r="BE185" i="2"/>
  <c r="Q112" i="2"/>
  <c r="R185" i="2"/>
  <c r="R153" i="2"/>
  <c r="K122" i="2"/>
  <c r="BE122" i="2"/>
  <c r="BK135" i="2"/>
  <c r="R200" i="2"/>
  <c r="K156" i="2"/>
  <c r="BE156" i="2" s="1"/>
  <c r="R116" i="2"/>
  <c r="Q145" i="2"/>
  <c r="R226" i="2"/>
  <c r="K269" i="2"/>
  <c r="BE269" i="2" s="1"/>
  <c r="BK279" i="2"/>
  <c r="R193" i="2"/>
  <c r="Q273" i="2"/>
  <c r="R168" i="2"/>
  <c r="K145" i="2"/>
  <c r="BE145" i="2" s="1"/>
  <c r="R279" i="2"/>
  <c r="Q142" i="2"/>
  <c r="R219" i="2"/>
  <c r="R203" i="2"/>
  <c r="BK148" i="2"/>
  <c r="K119" i="2"/>
  <c r="BE119" i="2"/>
  <c r="R148" i="2"/>
  <c r="R97" i="2"/>
  <c r="R206" i="2"/>
  <c r="BK158" i="2"/>
  <c r="BK97" i="2"/>
  <c r="R119" i="2"/>
  <c r="BK248" i="2"/>
  <c r="Q140" i="2"/>
  <c r="BK242" i="2"/>
  <c r="Q153" i="2"/>
  <c r="Q193" i="2"/>
  <c r="BK175" i="2"/>
  <c r="R122" i="2"/>
  <c r="R110" i="2"/>
  <c r="R182" i="2"/>
  <c r="Q219" i="2"/>
  <c r="BK138" i="2"/>
  <c r="R131" i="2"/>
  <c r="BK101" i="2"/>
  <c r="R273" i="2"/>
  <c r="R140" i="2"/>
  <c r="Q104" i="2"/>
  <c r="Q175" i="2"/>
  <c r="BK289" i="2"/>
  <c r="Q279" i="2"/>
  <c r="Q185" i="2"/>
  <c r="Q214" i="2"/>
  <c r="Q210" i="2"/>
  <c r="BK188" i="2"/>
  <c r="Q107" i="2"/>
  <c r="Q161" i="2"/>
  <c r="BK131" i="2"/>
  <c r="Q206" i="2"/>
  <c r="R289" i="2"/>
  <c r="Q101" i="2"/>
  <c r="R248" i="2"/>
  <c r="K138" i="2"/>
  <c r="BE138" i="2"/>
  <c r="K125" i="2"/>
  <c r="BE125" i="2"/>
  <c r="R142" i="2"/>
  <c r="Q200" i="2"/>
  <c r="R256" i="2"/>
  <c r="K273" i="2"/>
  <c r="BE273" i="2"/>
  <c r="K234" i="2"/>
  <c r="BE234" i="2" s="1"/>
  <c r="Q269" i="2"/>
  <c r="AU54" i="1"/>
  <c r="Q289" i="2"/>
  <c r="BK238" i="2"/>
  <c r="BK142" i="2"/>
  <c r="Q226" i="2"/>
  <c r="R171" i="2"/>
  <c r="Q197" i="2"/>
  <c r="BK161" i="2"/>
  <c r="BK180" i="2"/>
  <c r="R242" i="2"/>
  <c r="R93" i="2"/>
  <c r="Q97" i="2"/>
  <c r="Q93" i="2"/>
  <c r="BK206" i="2"/>
  <c r="Q234" i="2"/>
  <c r="BK214" i="2"/>
  <c r="K166" i="2"/>
  <c r="BE166" i="2" s="1"/>
  <c r="R125" i="2"/>
  <c r="R173" i="2"/>
  <c r="Q178" i="2"/>
  <c r="K282" i="2"/>
  <c r="BE282" i="2" s="1"/>
  <c r="Q252" i="2"/>
  <c r="R285" i="2"/>
  <c r="Q148" i="2"/>
  <c r="R197" i="2"/>
  <c r="K197" i="2"/>
  <c r="BE197" i="2"/>
  <c r="BK226" i="2"/>
  <c r="R234" i="2"/>
  <c r="Q285" i="2"/>
  <c r="Q173" i="2"/>
  <c r="BK285" i="2"/>
  <c r="BK140" i="2"/>
  <c r="Q238" i="2"/>
  <c r="R238" i="2"/>
  <c r="Q110" i="2"/>
  <c r="Q261" i="2"/>
  <c r="K171" i="2"/>
  <c r="BE171" i="2" s="1"/>
  <c r="Q156" i="2"/>
  <c r="Q282" i="2"/>
  <c r="R188" i="2"/>
  <c r="BK128" i="2"/>
  <c r="R156" i="2"/>
  <c r="R138" i="2"/>
  <c r="K252" i="2"/>
  <c r="BE252" i="2" s="1"/>
  <c r="Q171" i="2"/>
  <c r="R252" i="2"/>
  <c r="Q128" i="2"/>
  <c r="Q223" i="2"/>
  <c r="BK153" i="2"/>
  <c r="R231" i="2"/>
  <c r="R135" i="2"/>
  <c r="R269" i="2"/>
  <c r="BK116" i="2"/>
  <c r="Q122" i="2"/>
  <c r="Q138" i="2"/>
  <c r="Q188" i="2"/>
  <c r="K200" i="2"/>
  <c r="BE200" i="2" s="1"/>
  <c r="R107" i="2"/>
  <c r="Q242" i="2"/>
  <c r="R161" i="2"/>
  <c r="BK93" i="2"/>
  <c r="R214" i="2"/>
  <c r="Q168" i="2"/>
  <c r="R175" i="2"/>
  <c r="K178" i="2"/>
  <c r="BE178" i="2"/>
  <c r="BK256" i="2"/>
  <c r="R261" i="2"/>
  <c r="BK261" i="2"/>
  <c r="R265" i="2"/>
  <c r="Q182" i="2"/>
  <c r="R101" i="2"/>
  <c r="R112" i="2"/>
  <c r="K223" i="2"/>
  <c r="BE223" i="2" s="1"/>
  <c r="R128" i="2"/>
  <c r="Q158" i="2"/>
  <c r="Q116" i="2"/>
  <c r="Q256" i="2"/>
  <c r="K163" i="2"/>
  <c r="BE163" i="2" s="1"/>
  <c r="BK112" i="2"/>
  <c r="R158" i="2"/>
  <c r="R245" i="2"/>
  <c r="Q245" i="2"/>
  <c r="K219" i="2"/>
  <c r="BE219" i="2" s="1"/>
  <c r="BK210" i="2"/>
  <c r="R180" i="2"/>
  <c r="Q131" i="2"/>
  <c r="Q248" i="2"/>
  <c r="K231" i="2"/>
  <c r="BE231" i="2"/>
  <c r="BK173" i="2"/>
  <c r="Q203" i="2"/>
  <c r="R145" i="2"/>
  <c r="R223" i="2"/>
  <c r="K265" i="2"/>
  <c r="BE265" i="2" s="1"/>
  <c r="BK193" i="2"/>
  <c r="Q265" i="2"/>
  <c r="R282" i="2"/>
  <c r="BK107" i="2"/>
  <c r="R166" i="2"/>
  <c r="Q119" i="2"/>
  <c r="Q180" i="2"/>
  <c r="BK168" i="2"/>
  <c r="K182" i="2"/>
  <c r="BE182" i="2"/>
  <c r="Q163" i="2"/>
  <c r="R210" i="2"/>
  <c r="Q231" i="2"/>
  <c r="K214" i="2"/>
  <c r="K245" i="2"/>
  <c r="BE245" i="2" s="1"/>
  <c r="BK104" i="2"/>
  <c r="X92" i="2" l="1"/>
  <c r="X91" i="2" s="1"/>
  <c r="Q152" i="2"/>
  <c r="R152" i="2"/>
  <c r="J65" i="2"/>
  <c r="V92" i="2"/>
  <c r="V91" i="2"/>
  <c r="T152" i="2"/>
  <c r="T184" i="2"/>
  <c r="R92" i="2"/>
  <c r="R91" i="2"/>
  <c r="V184" i="2"/>
  <c r="T264" i="2"/>
  <c r="Q92" i="2"/>
  <c r="Q91" i="2"/>
  <c r="R264" i="2"/>
  <c r="J67" i="2" s="1"/>
  <c r="R278" i="2"/>
  <c r="T92" i="2"/>
  <c r="T91" i="2" s="1"/>
  <c r="X152" i="2"/>
  <c r="R184" i="2"/>
  <c r="J66" i="2" s="1"/>
  <c r="Q264" i="2"/>
  <c r="I67" i="2" s="1"/>
  <c r="X278" i="2"/>
  <c r="X277" i="2"/>
  <c r="Q184" i="2"/>
  <c r="I66" i="2"/>
  <c r="V264" i="2"/>
  <c r="T278" i="2"/>
  <c r="T277" i="2"/>
  <c r="Q278" i="2"/>
  <c r="V152" i="2"/>
  <c r="V151" i="2"/>
  <c r="X184" i="2"/>
  <c r="X264" i="2"/>
  <c r="V278" i="2"/>
  <c r="V277" i="2"/>
  <c r="Q288" i="2"/>
  <c r="I70" i="2" s="1"/>
  <c r="BK288" i="2"/>
  <c r="K288" i="2"/>
  <c r="K70" i="2" s="1"/>
  <c r="R288" i="2"/>
  <c r="J70" i="2" s="1"/>
  <c r="F87" i="2"/>
  <c r="J56" i="2"/>
  <c r="F86" i="2"/>
  <c r="E50" i="2"/>
  <c r="BE214" i="2"/>
  <c r="J54" i="2"/>
  <c r="K285" i="2"/>
  <c r="BE285" i="2" s="1"/>
  <c r="BK245" i="2"/>
  <c r="K104" i="2"/>
  <c r="BE104" i="2" s="1"/>
  <c r="BK197" i="2"/>
  <c r="BK223" i="2"/>
  <c r="K279" i="2"/>
  <c r="BE279" i="2"/>
  <c r="K142" i="2"/>
  <c r="BE142" i="2"/>
  <c r="K210" i="2"/>
  <c r="BE210" i="2" s="1"/>
  <c r="F39" i="2"/>
  <c r="BF55" i="1"/>
  <c r="BF54" i="1" s="1"/>
  <c r="W33" i="1" s="1"/>
  <c r="K101" i="2"/>
  <c r="BE101" i="2"/>
  <c r="F38" i="2"/>
  <c r="BE55" i="1" s="1"/>
  <c r="BE54" i="1" s="1"/>
  <c r="BA54" i="1" s="1"/>
  <c r="F36" i="2"/>
  <c r="BC55" i="1"/>
  <c r="BC54" i="1" s="1"/>
  <c r="AY54" i="1" s="1"/>
  <c r="AK30" i="1" s="1"/>
  <c r="BK234" i="2"/>
  <c r="K128" i="2"/>
  <c r="BE128" i="2"/>
  <c r="BK182" i="2"/>
  <c r="BK185" i="2"/>
  <c r="K168" i="2"/>
  <c r="BE168" i="2"/>
  <c r="BK273" i="2"/>
  <c r="K36" i="2"/>
  <c r="AY55" i="1" s="1"/>
  <c r="BK269" i="2"/>
  <c r="K112" i="2"/>
  <c r="BE112" i="2"/>
  <c r="BK119" i="2"/>
  <c r="BK231" i="2"/>
  <c r="BK156" i="2"/>
  <c r="K107" i="2"/>
  <c r="BE107" i="2" s="1"/>
  <c r="K158" i="2"/>
  <c r="BE158" i="2"/>
  <c r="K161" i="2"/>
  <c r="BE161" i="2" s="1"/>
  <c r="K135" i="2"/>
  <c r="BE135" i="2"/>
  <c r="K131" i="2"/>
  <c r="BE131" i="2" s="1"/>
  <c r="BK110" i="2"/>
  <c r="K140" i="2"/>
  <c r="BE140" i="2"/>
  <c r="K238" i="2"/>
  <c r="BE238" i="2"/>
  <c r="K226" i="2"/>
  <c r="BE226" i="2" s="1"/>
  <c r="BK122" i="2"/>
  <c r="BK166" i="2"/>
  <c r="K188" i="2"/>
  <c r="BE188" i="2"/>
  <c r="K203" i="2"/>
  <c r="BE203" i="2"/>
  <c r="BK219" i="2"/>
  <c r="K248" i="2"/>
  <c r="BE248" i="2" s="1"/>
  <c r="K116" i="2"/>
  <c r="BE116" i="2"/>
  <c r="K256" i="2"/>
  <c r="BE256" i="2" s="1"/>
  <c r="K153" i="2"/>
  <c r="BE153" i="2"/>
  <c r="BK125" i="2"/>
  <c r="K261" i="2"/>
  <c r="BE261" i="2"/>
  <c r="BK163" i="2"/>
  <c r="BK171" i="2"/>
  <c r="BK282" i="2"/>
  <c r="BK278" i="2"/>
  <c r="BK277" i="2"/>
  <c r="K277" i="2" s="1"/>
  <c r="K68" i="2" s="1"/>
  <c r="K206" i="2"/>
  <c r="BE206" i="2"/>
  <c r="BK200" i="2"/>
  <c r="K148" i="2"/>
  <c r="BE148" i="2"/>
  <c r="K97" i="2"/>
  <c r="BE97" i="2" s="1"/>
  <c r="K93" i="2"/>
  <c r="BE93" i="2"/>
  <c r="K173" i="2"/>
  <c r="BE173" i="2"/>
  <c r="K193" i="2"/>
  <c r="BE193" i="2"/>
  <c r="K289" i="2"/>
  <c r="BE289" i="2" s="1"/>
  <c r="BK178" i="2"/>
  <c r="BK145" i="2"/>
  <c r="K175" i="2"/>
  <c r="BE175" i="2"/>
  <c r="K180" i="2"/>
  <c r="BE180" i="2"/>
  <c r="BK252" i="2"/>
  <c r="BK265" i="2"/>
  <c r="K242" i="2"/>
  <c r="BE242" i="2"/>
  <c r="F37" i="2"/>
  <c r="BD55" i="1"/>
  <c r="BD54" i="1" s="1"/>
  <c r="AZ54" i="1" s="1"/>
  <c r="Q277" i="2" l="1"/>
  <c r="I68" i="2" s="1"/>
  <c r="V90" i="2"/>
  <c r="X151" i="2"/>
  <c r="Q151" i="2"/>
  <c r="I64" i="2"/>
  <c r="R277" i="2"/>
  <c r="J68" i="2"/>
  <c r="T151" i="2"/>
  <c r="T90" i="2" s="1"/>
  <c r="AW55" i="1" s="1"/>
  <c r="AW54" i="1" s="1"/>
  <c r="X90" i="2"/>
  <c r="J62" i="2"/>
  <c r="I65" i="2"/>
  <c r="I69" i="2"/>
  <c r="R151" i="2"/>
  <c r="J64" i="2" s="1"/>
  <c r="J69" i="2"/>
  <c r="J63" i="2"/>
  <c r="K278" i="2"/>
  <c r="K69" i="2"/>
  <c r="I62" i="2"/>
  <c r="I63" i="2"/>
  <c r="BK184" i="2"/>
  <c r="K184" i="2" s="1"/>
  <c r="K66" i="2" s="1"/>
  <c r="BK264" i="2"/>
  <c r="K264" i="2"/>
  <c r="K67" i="2"/>
  <c r="BK92" i="2"/>
  <c r="K92" i="2"/>
  <c r="K63" i="2"/>
  <c r="BK152" i="2"/>
  <c r="W30" i="1"/>
  <c r="K35" i="2"/>
  <c r="AX55" i="1" s="1"/>
  <c r="AV55" i="1" s="1"/>
  <c r="F35" i="2"/>
  <c r="BB55" i="1" s="1"/>
  <c r="BB54" i="1" s="1"/>
  <c r="W29" i="1" s="1"/>
  <c r="W32" i="1"/>
  <c r="W31" i="1"/>
  <c r="BK151" i="2" l="1"/>
  <c r="K151" i="2"/>
  <c r="K64" i="2"/>
  <c r="R90" i="2"/>
  <c r="J61" i="2"/>
  <c r="K31" i="2" s="1"/>
  <c r="AT55" i="1" s="1"/>
  <c r="AT54" i="1" s="1"/>
  <c r="Q90" i="2"/>
  <c r="I61" i="2" s="1"/>
  <c r="K30" i="2" s="1"/>
  <c r="AS55" i="1" s="1"/>
  <c r="AS54" i="1" s="1"/>
  <c r="K152" i="2"/>
  <c r="K65" i="2"/>
  <c r="BK91" i="2"/>
  <c r="K91" i="2"/>
  <c r="K62" i="2"/>
  <c r="AX54" i="1"/>
  <c r="AK29" i="1" s="1"/>
  <c r="BK90" i="2" l="1"/>
  <c r="K90" i="2" s="1"/>
  <c r="K32" i="2" s="1"/>
  <c r="AG55" i="1" s="1"/>
  <c r="AG54" i="1" s="1"/>
  <c r="AV54" i="1"/>
  <c r="AK26" i="1" l="1"/>
  <c r="AN54" i="1"/>
  <c r="K61" i="2"/>
  <c r="K41" i="2"/>
  <c r="AN55" i="1"/>
  <c r="AK35" i="1"/>
</calcChain>
</file>

<file path=xl/sharedStrings.xml><?xml version="1.0" encoding="utf-8"?>
<sst xmlns="http://schemas.openxmlformats.org/spreadsheetml/2006/main" count="2291" uniqueCount="685">
  <si>
    <t>Export Komplet</t>
  </si>
  <si>
    <t>VZ</t>
  </si>
  <si>
    <t>2.0</t>
  </si>
  <si>
    <t>ZAMOK</t>
  </si>
  <si>
    <t>False</t>
  </si>
  <si>
    <t>True</t>
  </si>
  <si>
    <t>{a9fc3577-8f7e-4874-bb64-f02fb362ebea}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</si>
  <si>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</si>
  <si>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</si>
  <si>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</si>
  <si>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</si>
  <si>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</si>
  <si>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</si>
  <si>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</si>
  <si>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212142</t>
  </si>
  <si>
    <t>Stavba:</t>
  </si>
  <si>
    <t>Výstavba chodníku v ul. Elišky Krásnohorské, Chomutov</t>
  </si>
  <si>
    <t>KSO:</t>
  </si>
  <si>
    <t/>
  </si>
  <si>
    <t>CC-CZ:</t>
  </si>
  <si>
    <t>Místo:</t>
  </si>
  <si>
    <t>Chomutov</t>
  </si>
  <si>
    <t>Datum:</t>
  </si>
  <si>
    <t>22. 7. 2022</t>
  </si>
  <si>
    <t>Zadavatel:</t>
  </si>
  <si>
    <t>IČ:</t>
  </si>
  <si>
    <t xml:space="preserve"> </t>
  </si>
  <si>
    <t>DIČ:</t>
  </si>
  <si>
    <t>Zhotovitel: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</si>
  <si>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</si>
  <si>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</si>
  <si>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</si>
  <si>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</si>
  <si>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</si>
  <si>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</si>
  <si>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</si>
  <si>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</si>
  <si>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</si>
  <si>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</si>
  <si>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</si>
  <si>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</si>
  <si>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</si>
  <si>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</si>
  <si>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</si>
  <si>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</si>
  <si>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</si>
  <si>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</si>
  <si>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</si>
  <si>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</si>
  <si>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</si>
  <si>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</si>
  <si>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</si>
  <si>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</si>
  <si>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</si>
  <si>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</si>
  <si>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</si>
  <si>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</si>
  <si>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</si>
  <si>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</si>
  <si>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</si>
  <si>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</si>
  <si>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</si>
  <si>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</si>
  <si>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</si>
  <si>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</si>
  <si>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</si>
  <si>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</si>
  <si>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</si>
  <si>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</si>
  <si>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</si>
  <si>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</si>
  <si>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</si>
  <si>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</si>
  <si>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</si>
  <si>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22053</t>
  </si>
  <si>
    <t>Veřejné osvětlení</t>
  </si>
  <si>
    <t>STA</t>
  </si>
  <si>
    <t>1</t>
  </si>
  <si>
    <t>{2912780f-b11d-4878-83f6-b0acc83bef6b}</t>
  </si>
  <si>
    <t>2</t>
  </si>
  <si>
    <t>KRYCÍ LIST SOUPISU PRACÍ</t>
  </si>
  <si>
    <t>Objekt:</t>
  </si>
  <si>
    <t>22053 - Veřejné osvětlení</t>
  </si>
  <si>
    <t>Spořice</t>
  </si>
  <si>
    <t>Ing. Ivan Menhard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</si>
  <si>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</si>
  <si>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</si>
  <si>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</si>
  <si>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</si>
  <si>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</si>
  <si>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</si>
  <si>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</si>
  <si>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</si>
  <si>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</si>
  <si>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</si>
  <si>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</si>
  <si>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</si>
  <si>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</si>
  <si>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</si>
  <si>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</si>
  <si>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</si>
  <si>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</si>
  <si>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</si>
  <si>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</si>
  <si>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</si>
  <si>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</si>
  <si>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</si>
  <si>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</si>
  <si>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</si>
  <si>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</si>
  <si>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</si>
  <si>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</si>
  <si>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</si>
  <si>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</si>
  <si>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</si>
  <si>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</si>
  <si>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</si>
  <si>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</si>
  <si>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</si>
  <si>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</si>
  <si>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</si>
  <si>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</si>
  <si>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</si>
  <si>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</si>
  <si>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</si>
  <si>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741122122</t>
  </si>
  <si>
    <t>Montáž kabel Cu plný kulatý žíla 3x1,5 až 6 mm2 zatažený v trubkách (např. CYKY)</t>
  </si>
  <si>
    <t>m</t>
  </si>
  <si>
    <t>CS ÚRS 2022 02</t>
  </si>
  <si>
    <t>16</t>
  </si>
  <si>
    <t>190792330</t>
  </si>
  <si>
    <t>PP</t>
  </si>
  <si>
    <t>Montáž kabelů měděných bez ukončení uložených v trubkách zatažených plných kulatých nebo bezhalogenových (např. CYKY) počtu a průřezu žil 3x1,5 až 6 mm2</t>
  </si>
  <si>
    <t>Online PSC</t>
  </si>
  <si>
    <t>https://podminky.urs.cz/item/CS_URS_2022_02/741122122</t>
  </si>
  <si>
    <t>VV</t>
  </si>
  <si>
    <t>10*9+1*6,5</t>
  </si>
  <si>
    <t>M</t>
  </si>
  <si>
    <t>34111030</t>
  </si>
  <si>
    <t>kabel instalační jádro Cu plné izolace PVC plášť PVC 450/750V (CYKY) 3x1,5mm2</t>
  </si>
  <si>
    <t>32</t>
  </si>
  <si>
    <t>-697037619</t>
  </si>
  <si>
    <t>P</t>
  </si>
  <si>
    <t>Poznámka k položce:_x000D_
kabel uvnitř stožáru</t>
  </si>
  <si>
    <t>96,5*1,1 'Přepočtené koeficientem množství</t>
  </si>
  <si>
    <t>3</t>
  </si>
  <si>
    <t>741122134</t>
  </si>
  <si>
    <t>Montáž kabel Cu plný kulatý žíla 4x16 až 25 mm2 zatažený v trubkách (např. CYKY)</t>
  </si>
  <si>
    <t>1575717017</t>
  </si>
  <si>
    <t>Montáž kabelů měděných bez ukončení uložených v trubkách zatažených plných kulatých nebo bezhalogenových (např. CYKY) počtu a průřezu žil 4x16 až 25 mm2</t>
  </si>
  <si>
    <t>https://podminky.urs.cz/item/CS_URS_2022_02/741122134</t>
  </si>
  <si>
    <t>4</t>
  </si>
  <si>
    <t>34111080</t>
  </si>
  <si>
    <t>kabel instalační jádro Cu plné izolace PVC plášť PVC 450/750V (CYKY) 4x16mm2</t>
  </si>
  <si>
    <t>-892590658</t>
  </si>
  <si>
    <t>380*1,1 'Přepočtené koeficientem množství</t>
  </si>
  <si>
    <t>5</t>
  </si>
  <si>
    <t>741132133</t>
  </si>
  <si>
    <t>Ukončení kabelů 4x16 mm2 smršťovací záklopkou nebo páskem bez letování</t>
  </si>
  <si>
    <t>kus</t>
  </si>
  <si>
    <t>-1950376347</t>
  </si>
  <si>
    <t>Ukončení kabelů smršťovací záklopkou nebo páskou se zapojením bez letování, počtu a průřezu žil 4x16 mm2</t>
  </si>
  <si>
    <t>https://podminky.urs.cz/item/CS_URS_2022_02/741132133</t>
  </si>
  <si>
    <t>6</t>
  </si>
  <si>
    <t>1229533</t>
  </si>
  <si>
    <t>SMRST. ROZDEL. HLAVA EN 4.1 /14413516/</t>
  </si>
  <si>
    <t>materiály online</t>
  </si>
  <si>
    <t>325963854</t>
  </si>
  <si>
    <t>7</t>
  </si>
  <si>
    <t>741136002</t>
  </si>
  <si>
    <t>Propojení kabel celoplastový spojkou venkovní smršťovací do 1 kV 4x25-35 mm2</t>
  </si>
  <si>
    <t>-1065043116</t>
  </si>
  <si>
    <t>Propojení kabelů nebo vodičů spojkou venkovní teplem smršťovací kabelů celoplastových, počtu a průřezu žil 4x25 až 35 mm2</t>
  </si>
  <si>
    <t>https://podminky.urs.cz/item/CS_URS_2022_02/741136002</t>
  </si>
  <si>
    <t>Poznámka k položce:_x000D_
použití spojky v případě, že nebude možné zavedení původního kabelu do nového stožáru</t>
  </si>
  <si>
    <t>8</t>
  </si>
  <si>
    <t>35436029</t>
  </si>
  <si>
    <t>spojka kabelová smršťovaná přímá do 1kV 91ahsc-35 3-4ž.x6-35mm</t>
  </si>
  <si>
    <t>-1327564479</t>
  </si>
  <si>
    <t>9</t>
  </si>
  <si>
    <t>741373003</t>
  </si>
  <si>
    <t>Montáž svítidlo výbojkové průmyslové stropní na sloupek parkový</t>
  </si>
  <si>
    <t>-1264994098</t>
  </si>
  <si>
    <t>Montáž svítidel výbojkových se zapojením vodičů průmyslových nebo venkovních na sloupek parkových</t>
  </si>
  <si>
    <t>https://podminky.urs.cz/item/CS_URS_2022_02/741373003</t>
  </si>
  <si>
    <t>10</t>
  </si>
  <si>
    <t>348-svit A</t>
  </si>
  <si>
    <t>svítidlo dle projektu typ A</t>
  </si>
  <si>
    <t>-741344191</t>
  </si>
  <si>
    <t>A - LED svítidlo dle projektu
Satheon L-U, optika P, 50 W, 6692 lm, 2700 K, IP66, IK10</t>
  </si>
  <si>
    <t>Poznámka k položce:_x000D_
výběr svítidla určen provozovatelem</t>
  </si>
  <si>
    <t>11</t>
  </si>
  <si>
    <t>348-svit C</t>
  </si>
  <si>
    <t>svítidlo dle projektu typ C</t>
  </si>
  <si>
    <t>-1652447082</t>
  </si>
  <si>
    <t>C - LED svítidlo dle projektu
Satheon L-U, optika P, 30 W, 3066 lm, 2700 K, IP66, IK10</t>
  </si>
  <si>
    <t>12</t>
  </si>
  <si>
    <t>741410041</t>
  </si>
  <si>
    <t>Montáž vodič uzemňovací drát nebo lano D do 10 mm v městské zástavbě</t>
  </si>
  <si>
    <t>1990046732</t>
  </si>
  <si>
    <t>Montáž uzemňovacího vedení s upevněním, propojením a připojením pomocí svorek v zemi s izolací spojů drátu nebo lana Ø do 10 mm v městské zástavbě</t>
  </si>
  <si>
    <t>https://podminky.urs.cz/item/CS_URS_2022_02/741410041</t>
  </si>
  <si>
    <t>13</t>
  </si>
  <si>
    <t>35441073</t>
  </si>
  <si>
    <t>drát D 10mm FeZn</t>
  </si>
  <si>
    <t>kg</t>
  </si>
  <si>
    <t>1113749803</t>
  </si>
  <si>
    <t>drát D 10mm FeZn  1 kg = 1,61 m</t>
  </si>
  <si>
    <t>365/1,61</t>
  </si>
  <si>
    <t>226,708*1,05 'Přepočtené koeficientem množství</t>
  </si>
  <si>
    <t>14</t>
  </si>
  <si>
    <t>741420020</t>
  </si>
  <si>
    <t>Montáž svorka hromosvodná s jedním šroubem</t>
  </si>
  <si>
    <t>-2096482498</t>
  </si>
  <si>
    <t>Montáž hromosvodného vedení svorek s jedním šroubem</t>
  </si>
  <si>
    <t>https://podminky.urs.cz/item/CS_URS_2022_02/741420020</t>
  </si>
  <si>
    <t>35442029</t>
  </si>
  <si>
    <t>svorka uzemnění nerez univerzální</t>
  </si>
  <si>
    <t>1117669984</t>
  </si>
  <si>
    <t>35442036</t>
  </si>
  <si>
    <t>svorka uzemnění nerez připojovací</t>
  </si>
  <si>
    <t>2097708885</t>
  </si>
  <si>
    <t>17</t>
  </si>
  <si>
    <t>741810003</t>
  </si>
  <si>
    <t>Celková prohlídka elektrického rozvodu a zařízení přes 0,5 do 1 milionu Kč</t>
  </si>
  <si>
    <t>CS ÚRS 2022 01</t>
  </si>
  <si>
    <t>-874864788</t>
  </si>
  <si>
    <t>Zkoušky a prohlídky elektrických rozvodů a zařízení celková prohlídka a vyhotovení revizní zprávy pro objem montážních prací přes 500 do 1000 tis. Kč</t>
  </si>
  <si>
    <t>https://podminky.urs.cz/item/CS_URS_2022_01/741810003</t>
  </si>
  <si>
    <t>18</t>
  </si>
  <si>
    <t>998741101</t>
  </si>
  <si>
    <t>Přesun hmot tonážní pro silnoproud v objektech v do 6 m</t>
  </si>
  <si>
    <t>t</t>
  </si>
  <si>
    <t>-2096889020</t>
  </si>
  <si>
    <t>Přesun hmot pro silnoproud stanovený z hmotnosti přesunovaného materiálu vodorovná dopravní vzdálenost do 50 m v objektech výšky do 6 m</t>
  </si>
  <si>
    <t>https://podminky.urs.cz/item/CS_URS_2022_02/998741101</t>
  </si>
  <si>
    <t>19</t>
  </si>
  <si>
    <t>998741193</t>
  </si>
  <si>
    <t>Příplatek k přesunu hmot tonážní 741 za zvětšený přesun do 500 m</t>
  </si>
  <si>
    <t>-1572761799</t>
  </si>
  <si>
    <t>Přesun hmot pro silnoproud stanovený z hmotnosti přesunovaného materiálu Příplatek k ceně za zvětšený přesun přes vymezenou největší dopravní vzdálenost do 500 m</t>
  </si>
  <si>
    <t>https://podminky.urs.cz/item/CS_URS_2022_02/998741193</t>
  </si>
  <si>
    <t>Práce a dodávky M</t>
  </si>
  <si>
    <t>21-M</t>
  </si>
  <si>
    <t>Elektromontáže</t>
  </si>
  <si>
    <t>20</t>
  </si>
  <si>
    <t>210204002</t>
  </si>
  <si>
    <t>Montáž stožárů osvětlení parkových ocelových</t>
  </si>
  <si>
    <t>64</t>
  </si>
  <si>
    <t>-1725088169</t>
  </si>
  <si>
    <t>https://podminky.urs.cz/item/CS_URS_2022_02/210204002</t>
  </si>
  <si>
    <t>31674067</t>
  </si>
  <si>
    <t>stožár osvětlovací sadový Pz 133/89/60 v 6,0m</t>
  </si>
  <si>
    <t>256</t>
  </si>
  <si>
    <t>1000214076</t>
  </si>
  <si>
    <t>22</t>
  </si>
  <si>
    <t>210204011</t>
  </si>
  <si>
    <t>Montáž stožárů osvětlení ocelových samostatně stojících délky do 12 m</t>
  </si>
  <si>
    <t>-980614636</t>
  </si>
  <si>
    <t>Montáž stožárů osvětlení ocelových samostatně stojících, délky do 12 m</t>
  </si>
  <si>
    <t>https://podminky.urs.cz/item/CS_URS_2022_02/210204011</t>
  </si>
  <si>
    <t>23</t>
  </si>
  <si>
    <t>1289993</t>
  </si>
  <si>
    <t>STOZAR VER. OSV. UZN 8-133/108/89 Z</t>
  </si>
  <si>
    <t>128</t>
  </si>
  <si>
    <t>-1099705419</t>
  </si>
  <si>
    <t>24</t>
  </si>
  <si>
    <t>58346122</t>
  </si>
  <si>
    <t>drť teracová bílá frakce 2/4</t>
  </si>
  <si>
    <t>625485110</t>
  </si>
  <si>
    <t>2,2*1*0,4*3,14*(0,315-0,133)^2/4+10*0,6*3,14*(0,315-0,133)^2/4</t>
  </si>
  <si>
    <t>25</t>
  </si>
  <si>
    <t>1290530</t>
  </si>
  <si>
    <t>OCHRANNA MANZETA PLAST. OMP 133</t>
  </si>
  <si>
    <t>971747521</t>
  </si>
  <si>
    <t>26</t>
  </si>
  <si>
    <t>210204103</t>
  </si>
  <si>
    <t>Montáž výložníků osvětlení jednoramenných sloupových hmotnosti do 35 kg</t>
  </si>
  <si>
    <t>-1601628868</t>
  </si>
  <si>
    <t>Montáž výložníků osvětlení jednoramenných sloupových, hmotnosti do 35 kg</t>
  </si>
  <si>
    <t>https://podminky.urs.cz/item/CS_URS_2022_02/210204103</t>
  </si>
  <si>
    <t>27</t>
  </si>
  <si>
    <t>1290261</t>
  </si>
  <si>
    <t>VYLOZNIK PRIMY UZD 1-1000/ Z</t>
  </si>
  <si>
    <t>1082523057</t>
  </si>
  <si>
    <t>28</t>
  </si>
  <si>
    <t>1290886</t>
  </si>
  <si>
    <t>VYLOZNIK LOMENY SK 1-300/ Z</t>
  </si>
  <si>
    <t>764023737</t>
  </si>
  <si>
    <t>29</t>
  </si>
  <si>
    <t>210204201</t>
  </si>
  <si>
    <t>Montáž elektrovýzbroje stožárů osvětlení 1 okruh</t>
  </si>
  <si>
    <t>5369567</t>
  </si>
  <si>
    <t>https://podminky.urs.cz/item/CS_URS_2022_02/210204201</t>
  </si>
  <si>
    <t>30</t>
  </si>
  <si>
    <t>1208934</t>
  </si>
  <si>
    <t>VYZBROJ STOZAROVA SV 6.16.4</t>
  </si>
  <si>
    <t>1704001922</t>
  </si>
  <si>
    <t>31</t>
  </si>
  <si>
    <t>1202167</t>
  </si>
  <si>
    <t>VYZBROJ STOZAROVA SV 9.16.4</t>
  </si>
  <si>
    <t>851807987</t>
  </si>
  <si>
    <t>1232346</t>
  </si>
  <si>
    <t>VYZBROJ STOZAROVA SV 9.35.4</t>
  </si>
  <si>
    <t>-552214851</t>
  </si>
  <si>
    <t>46-M</t>
  </si>
  <si>
    <t>Zemní práce při extr.mont.pracích</t>
  </si>
  <si>
    <t>33</t>
  </si>
  <si>
    <t>460010022</t>
  </si>
  <si>
    <t>Vytyčení trasy vedení kabelového podzemního podél silnice</t>
  </si>
  <si>
    <t>km</t>
  </si>
  <si>
    <t>-227621429</t>
  </si>
  <si>
    <t>Vytyčení trasy vedení kabelového (podzemního) podél silnice</t>
  </si>
  <si>
    <t>https://podminky.urs.cz/item/CS_URS_2022_02/460010022</t>
  </si>
  <si>
    <t>34</t>
  </si>
  <si>
    <t>460131114</t>
  </si>
  <si>
    <t>Hloubení nezapažených jam při elektromontážích ručně v hornině tř II skupiny 4</t>
  </si>
  <si>
    <t>m3</t>
  </si>
  <si>
    <t>978474693</t>
  </si>
  <si>
    <t>Hloubení nezapažených jam ručně včetně urovnání dna s přemístěním výkopku do vzdálenosti 3 m od okraje jámy nebo s naložením na dopravní prostředek v hornině třídy těžitelnosti II skupiny 4</t>
  </si>
  <si>
    <t>https://podminky.urs.cz/item/CS_URS_2022_02/460131114</t>
  </si>
  <si>
    <t>Poznámka k položce:_x000D_
ruční výkopy z důvodu souběhu stávajících sítí</t>
  </si>
  <si>
    <t>10*1,2*0,6*0,6+1*1,0*0,5*0,5</t>
  </si>
  <si>
    <t>35</t>
  </si>
  <si>
    <t>460161173</t>
  </si>
  <si>
    <t>Hloubení kabelových rýh ručně š 35 cm hl 80 cm v hornině tř II skupiny 4</t>
  </si>
  <si>
    <t>631500650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</si>
  <si>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</si>
  <si>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https://podminky.urs.cz/item/CS_URS_2022_02/460161173</t>
  </si>
  <si>
    <t>Poznámka k položce:_x000D_
počítán výkop od pláně pro chodník</t>
  </si>
  <si>
    <t>36</t>
  </si>
  <si>
    <t>460242221</t>
  </si>
  <si>
    <t>Provizorní zajištění kabelů ve výkopech při jejich souběhu</t>
  </si>
  <si>
    <t>39791624</t>
  </si>
  <si>
    <t>Provizorní zajištění inženýrských sítí ve výkopech kabelů při souběhu</t>
  </si>
  <si>
    <t>https://podminky.urs.cz/item/CS_URS_2022_02/460242221</t>
  </si>
  <si>
    <t>37</t>
  </si>
  <si>
    <t>460341112</t>
  </si>
  <si>
    <t>Vodorovné přemístění horniny jakékoliv třídy dopravními prostředky při elektromontážích přes 50 do 500 m</t>
  </si>
  <si>
    <t>-1989481365</t>
  </si>
  <si>
    <t>Vodorovné přemístění (odvoz) horniny dopravními prostředky včetně složení, bez naložení a rozprostření jakékoliv třídy, na vzdálenost přes 50 do 500 m</t>
  </si>
  <si>
    <t>https://podminky.urs.cz/item/CS_URS_2022_02/460341112</t>
  </si>
  <si>
    <t>38</t>
  </si>
  <si>
    <t>460341113</t>
  </si>
  <si>
    <t>Vodorovné přemístění horniny jakékoliv třídy dopravními prostředky při elektromontážích přes 500 do 1000 m</t>
  </si>
  <si>
    <t>7745982</t>
  </si>
  <si>
    <t>Vodorovné přemístění (odvoz) horniny dopravními prostředky včetně složení, bez naložení a rozprostření jakékoliv třídy, na vzdálenost přes 500 do 1000 m</t>
  </si>
  <si>
    <t>https://podminky.urs.cz/item/CS_URS_2022_02/460341113</t>
  </si>
  <si>
    <t>39</t>
  </si>
  <si>
    <t>460341121</t>
  </si>
  <si>
    <t>Příplatek k vodorovnému přemístění horniny dopravními prostředky při elektromontážích za každých dalších i započatých 1000 m</t>
  </si>
  <si>
    <t>-1730045112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</si>
  <si>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</si>
  <si>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https://podminky.urs.cz/item/CS_URS_2022_02/460341121</t>
  </si>
  <si>
    <t>20*14,004</t>
  </si>
  <si>
    <t>40</t>
  </si>
  <si>
    <t>460361111</t>
  </si>
  <si>
    <t>Poplatek za uložení zeminy na skládce (skládkovné) kód odpadu 17 05 04</t>
  </si>
  <si>
    <t>-596758860</t>
  </si>
  <si>
    <t>Poplatek (skládkovné) za uložení zeminy na skládce zatříděné do Katalogu odpadů pod kódem 17 05 04</t>
  </si>
  <si>
    <t>https://podminky.urs.cz/item/CS_URS_2022_02/460361111</t>
  </si>
  <si>
    <t>14,004*2,2</t>
  </si>
  <si>
    <t>41</t>
  </si>
  <si>
    <t>460371113</t>
  </si>
  <si>
    <t>Naložení výkopku při elektromontážích ručně z hornin třídy II skupiny 4 a 5</t>
  </si>
  <si>
    <t>-1766286383</t>
  </si>
  <si>
    <t>Naložení výkopku ručně z hornin třídy těžitelnosti II skupiny 4 až 5</t>
  </si>
  <si>
    <t>https://podminky.urs.cz/item/CS_URS_2022_02/460371113</t>
  </si>
  <si>
    <t>Poznámka k položce:_x000D_
přebytečná hornina po provedení základů stožárů a obetonování chrániček</t>
  </si>
  <si>
    <t>10*(0,6*0,6*0,4)+1*(0,5*0,5*0,2)+11*(0,6*3,14*0,315^2/4)+80*0,5*0,3</t>
  </si>
  <si>
    <t>42</t>
  </si>
  <si>
    <t>460391124</t>
  </si>
  <si>
    <t>Zásyp jam při elektromontážích ručně se zhutněním z hornin třídy II skupiny 4</t>
  </si>
  <si>
    <t>857716255</t>
  </si>
  <si>
    <t>Zásyp jam ručně s uložením výkopku ve vrstvách a úpravou povrchu s přemístění sypaniny ze vzdálenosti do 10 m se zhutněním z horniny třídy těžitelnosti II skupiny 4</t>
  </si>
  <si>
    <t>https://podminky.urs.cz/item/CS_URS_2022_02/460391124</t>
  </si>
  <si>
    <t>2*1,1*0,5*0,5-2*(0,5*0,5*0,4+0,4*3,14*0,315^2/4)</t>
  </si>
  <si>
    <t>43</t>
  </si>
  <si>
    <t>460431163</t>
  </si>
  <si>
    <t>Zásyp kabelových rýh ručně se zhutněním š 35 cm hl 60 cm z horniny tř II skupiny 4</t>
  </si>
  <si>
    <t>-1814089225</t>
  </si>
  <si>
    <t>Zásyp kabelových rýh ručně s přemístění sypaniny ze vzdálenosti do 10 m, s uložením výkopku ve vrstvách včetně zhutnění a úpravy povrchu šířky 35 cm hloubky 60 cm z horniny třídy těžitelnosti II skupiny 4</t>
  </si>
  <si>
    <t>https://podminky.urs.cz/item/CS_URS_2022_02/460431163</t>
  </si>
  <si>
    <t>44</t>
  </si>
  <si>
    <t>460641111</t>
  </si>
  <si>
    <t>Základové konstrukce při elektromontážích z monolitického betonu tř. C 8/10</t>
  </si>
  <si>
    <t>-710195597</t>
  </si>
  <si>
    <t>Základové konstrukce základ bez bednění do rostlé zeminy z monolitického betonu tř. C 8/10</t>
  </si>
  <si>
    <t>https://podminky.urs.cz/item/CS_URS_2022_02/460641111</t>
  </si>
  <si>
    <t>Poznámka k položce:_x000D_
obsyb pouzdrových základů stožárů a chrániček pod vozovkou_x000D_
součástí položky (TOV) je dodávka betonu</t>
  </si>
  <si>
    <t>10*0,6*0,6*0,6+1*0,5*0,5*0,4+80*0,5*0,3</t>
  </si>
  <si>
    <t>45</t>
  </si>
  <si>
    <t>28661006</t>
  </si>
  <si>
    <t>roura šachtová korugovaná bez hrdla dno DN 315 dl 1m</t>
  </si>
  <si>
    <t>1980859397</t>
  </si>
  <si>
    <t>Poznámka k položce:_x000D_
pouzdro základu stožáru</t>
  </si>
  <si>
    <t>46</t>
  </si>
  <si>
    <t>28619330</t>
  </si>
  <si>
    <t>trubka kanalizační PE-HD D 315mm</t>
  </si>
  <si>
    <t>1731396983</t>
  </si>
  <si>
    <t>1*1,0+10*1,2</t>
  </si>
  <si>
    <t>13*1,15 'Přepočtené koeficientem množství</t>
  </si>
  <si>
    <t>47</t>
  </si>
  <si>
    <t>460661511</t>
  </si>
  <si>
    <t>Kabelové lože z písku pro kabely nn kryté plastovou fólií š lože do 25 cm</t>
  </si>
  <si>
    <t>1774073257</t>
  </si>
  <si>
    <t>Kabelové lože z písku včetně podsypu, zhutnění a urovnání povrchu pro kabely nn zakryté plastovou fólií, šířky do 25 cm</t>
  </si>
  <si>
    <t>https://podminky.urs.cz/item/CS_URS_2022_02/460661511</t>
  </si>
  <si>
    <t>Poznámka k položce:_x000D_
součástí položky (TOV) je dodávka písku a folie_x000D_
místo písku použitý prohozený výkopek</t>
  </si>
  <si>
    <t>48</t>
  </si>
  <si>
    <t>460791212</t>
  </si>
  <si>
    <t>Montáž trubek ochranných plastových uložených volně do rýhy ohebných přes 32 do 50 mm</t>
  </si>
  <si>
    <t>-585467306</t>
  </si>
  <si>
    <t>Montáž trubek ochranných uložených volně do rýhy plastových ohebných, vnitřního průměru přes 32 do 50 mm</t>
  </si>
  <si>
    <t>https://podminky.urs.cz/item/CS_URS_2022_02/460791212</t>
  </si>
  <si>
    <t>49</t>
  </si>
  <si>
    <t>34571351</t>
  </si>
  <si>
    <t>trubka elektroinstalační ohebná dvouplášťová korugovaná (chránička) D 41/50mm, HDPE+LDPE</t>
  </si>
  <si>
    <t>-1168655476</t>
  </si>
  <si>
    <t>380*1,05 'Přepočtené koeficientem množství</t>
  </si>
  <si>
    <t>50</t>
  </si>
  <si>
    <t>1693246</t>
  </si>
  <si>
    <t>KABELOVA CHRANICKA HDPE 4 HDPE 40/33 BL</t>
  </si>
  <si>
    <t>1162802657</t>
  </si>
  <si>
    <t>Poznámka k položce:_x000D_
rezervní chránička pro optické kabely, uložená do společného výkopu s rozvodem VO_x000D_
případně podle požadavků zadavatele je možné použít jinou chráničku</t>
  </si>
  <si>
    <t>330*1,05 'Přepočtené koeficientem množství</t>
  </si>
  <si>
    <t>51</t>
  </si>
  <si>
    <t>460921222</t>
  </si>
  <si>
    <t>Kladení dlažby po překopech při elektromontážích dlaždice betonové zámkové do lože z kameniva těženého</t>
  </si>
  <si>
    <t>m2</t>
  </si>
  <si>
    <t>-1427578018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</si>
  <si>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</si>
  <si>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https://podminky.urs.cz/item/CS_URS_2022_02/460921222</t>
  </si>
  <si>
    <t>Poznámka k položce:_x000D_
použítá původní dlažba</t>
  </si>
  <si>
    <t>52</t>
  </si>
  <si>
    <t>468021221</t>
  </si>
  <si>
    <t>Rozebrání dlažeb při elektromontážích ručně z dlaždic zámkových do písku spáry nezalité</t>
  </si>
  <si>
    <t>1470868537</t>
  </si>
  <si>
    <t>Vytrhání dlažby včetně ručního rozebrání, vytřídění, odhozu na hromady nebo naložení na dopravní prostředek a očistění kostek nebo dlaždic z pískového podkladu z dlaždic zámkových, spáry nezalité</t>
  </si>
  <si>
    <t>https://podminky.urs.cz/item/CS_URS_2022_02/468021221</t>
  </si>
  <si>
    <t>Poznámka k položce:_x000D_
pro připojení nového kabelu pod již hotovým chodníkem_x000D_
dlažba bude zpětně použita</t>
  </si>
  <si>
    <t>4*0,5</t>
  </si>
  <si>
    <t>53</t>
  </si>
  <si>
    <t>469981111</t>
  </si>
  <si>
    <t>Přesun hmot pro pomocné stavební práce při elektromotážích</t>
  </si>
  <si>
    <t>-1253070397</t>
  </si>
  <si>
    <t>Přesun hmot pro pomocné stavební práce při elektromontážích dopravní vzdálenost do 1 000 m</t>
  </si>
  <si>
    <t>https://podminky.urs.cz/item/CS_URS_2022_02/469981111</t>
  </si>
  <si>
    <t>HZS</t>
  </si>
  <si>
    <t>Hodinové zúčtovací sazby</t>
  </si>
  <si>
    <t>54</t>
  </si>
  <si>
    <t>HZS1212</t>
  </si>
  <si>
    <t>Hodinová zúčtovací sazba kopáč</t>
  </si>
  <si>
    <t>hod</t>
  </si>
  <si>
    <t>512</t>
  </si>
  <si>
    <t>-69628902</t>
  </si>
  <si>
    <t>Hodinové zúčtovací sazby profesí HSV zemní a pomocné práce kopáč</t>
  </si>
  <si>
    <t>https://podminky.urs.cz/item/CS_URS_2022_02/HZS1212</t>
  </si>
  <si>
    <t>Poznámka k položce:_x000D_
práce neuvedené v jiných položkách</t>
  </si>
  <si>
    <t>55</t>
  </si>
  <si>
    <t>HZS2231</t>
  </si>
  <si>
    <t>Hodinová zúčtovací sazba elektrikář</t>
  </si>
  <si>
    <t>1571175984</t>
  </si>
  <si>
    <t>Hodinové zúčtovací sazby profesí PSV provádění stavebních instalací elektrikář</t>
  </si>
  <si>
    <t>https://podminky.urs.cz/item/CS_URS_2022_02/HZS2231</t>
  </si>
  <si>
    <t>56</t>
  </si>
  <si>
    <t>HZS4131</t>
  </si>
  <si>
    <t>Hodinová zúčtovací sazba jeřábník</t>
  </si>
  <si>
    <t>-67060096</t>
  </si>
  <si>
    <t>Hodinové zúčtovací sazby ostatních profesí obsluha stavebních strojů a zařízení jeřábník</t>
  </si>
  <si>
    <t>https://podminky.urs.cz/item/CS_URS_2022_02/HZS4131</t>
  </si>
  <si>
    <t>VRN</t>
  </si>
  <si>
    <t>Vedlejší rozpočtové náklady</t>
  </si>
  <si>
    <t>VRN1</t>
  </si>
  <si>
    <t>Průzkumné, geodetické a projektové práce</t>
  </si>
  <si>
    <t>57</t>
  </si>
  <si>
    <t>011002000</t>
  </si>
  <si>
    <t>Průzkumné práce</t>
  </si>
  <si>
    <t>ks</t>
  </si>
  <si>
    <t>1024</t>
  </si>
  <si>
    <t>-1426681829</t>
  </si>
  <si>
    <t>https://podminky.urs.cz/item/CS_URS_2022_02/011002000</t>
  </si>
  <si>
    <t>58</t>
  </si>
  <si>
    <t>012203000</t>
  </si>
  <si>
    <t>Geodetické práce při provádění stavby</t>
  </si>
  <si>
    <t>-860257096</t>
  </si>
  <si>
    <t>https://podminky.urs.cz/item/CS_URS_2022_02/012203000</t>
  </si>
  <si>
    <t>59</t>
  </si>
  <si>
    <t>013254000</t>
  </si>
  <si>
    <t>Dokumentace skutečného provedení stavby</t>
  </si>
  <si>
    <t>119007075</t>
  </si>
  <si>
    <t>https://podminky.urs.cz/item/CS_URS_2022_02/013254000</t>
  </si>
  <si>
    <t>VRN7</t>
  </si>
  <si>
    <t>Provozní vlivy</t>
  </si>
  <si>
    <t>60</t>
  </si>
  <si>
    <t>075103000</t>
  </si>
  <si>
    <t>Ochranná pásma elektrického vedení</t>
  </si>
  <si>
    <t>-221905841</t>
  </si>
  <si>
    <t>https://podminky.urs.cz/item/CS_URS_2022_02/075103000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</si>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</sst>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2"/>
      <color rgb="FF969696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3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0" borderId="23" xfId="0" applyNumberFormat="1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8" xfId="0" applyFont="1" applyFill="1" applyBorder="1" applyAlignment="1" applyProtection="1">
      <alignment horizontal="center" vertical="center"/>
    </xf>
    <xf numFmtId="0" fontId="17" fillId="3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41810003" TargetMode="External"/><Relationship Id="rId13" Type="http://schemas.openxmlformats.org/officeDocument/2006/relationships/hyperlink" Target="https://podminky.urs.cz/item/CS_URS_2022_02/210204103" TargetMode="External"/><Relationship Id="rId18" Type="http://schemas.openxmlformats.org/officeDocument/2006/relationships/hyperlink" Target="https://podminky.urs.cz/item/CS_URS_2022_02/460242221" TargetMode="External"/><Relationship Id="rId26" Type="http://schemas.openxmlformats.org/officeDocument/2006/relationships/hyperlink" Target="https://podminky.urs.cz/item/CS_URS_2022_02/460641111" TargetMode="External"/><Relationship Id="rId39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741132133" TargetMode="External"/><Relationship Id="rId21" Type="http://schemas.openxmlformats.org/officeDocument/2006/relationships/hyperlink" Target="https://podminky.urs.cz/item/CS_URS_2022_02/460341121" TargetMode="External"/><Relationship Id="rId34" Type="http://schemas.openxmlformats.org/officeDocument/2006/relationships/hyperlink" Target="https://podminky.urs.cz/item/CS_URS_2022_02/HZS4131" TargetMode="External"/><Relationship Id="rId7" Type="http://schemas.openxmlformats.org/officeDocument/2006/relationships/hyperlink" Target="https://podminky.urs.cz/item/CS_URS_2022_02/741420020" TargetMode="External"/><Relationship Id="rId12" Type="http://schemas.openxmlformats.org/officeDocument/2006/relationships/hyperlink" Target="https://podminky.urs.cz/item/CS_URS_2022_02/210204011" TargetMode="External"/><Relationship Id="rId17" Type="http://schemas.openxmlformats.org/officeDocument/2006/relationships/hyperlink" Target="https://podminky.urs.cz/item/CS_URS_2022_02/460161173" TargetMode="External"/><Relationship Id="rId25" Type="http://schemas.openxmlformats.org/officeDocument/2006/relationships/hyperlink" Target="https://podminky.urs.cz/item/CS_URS_2022_02/460431163" TargetMode="External"/><Relationship Id="rId33" Type="http://schemas.openxmlformats.org/officeDocument/2006/relationships/hyperlink" Target="https://podminky.urs.cz/item/CS_URS_2022_02/HZS2231" TargetMode="External"/><Relationship Id="rId38" Type="http://schemas.openxmlformats.org/officeDocument/2006/relationships/hyperlink" Target="https://podminky.urs.cz/item/CS_URS_2022_02/075103000" TargetMode="External"/><Relationship Id="rId2" Type="http://schemas.openxmlformats.org/officeDocument/2006/relationships/hyperlink" Target="https://podminky.urs.cz/item/CS_URS_2022_02/741122134" TargetMode="External"/><Relationship Id="rId16" Type="http://schemas.openxmlformats.org/officeDocument/2006/relationships/hyperlink" Target="https://podminky.urs.cz/item/CS_URS_2022_02/460131114" TargetMode="External"/><Relationship Id="rId20" Type="http://schemas.openxmlformats.org/officeDocument/2006/relationships/hyperlink" Target="https://podminky.urs.cz/item/CS_URS_2022_02/460341113" TargetMode="External"/><Relationship Id="rId29" Type="http://schemas.openxmlformats.org/officeDocument/2006/relationships/hyperlink" Target="https://podminky.urs.cz/item/CS_URS_2022_02/460921222" TargetMode="External"/><Relationship Id="rId1" Type="http://schemas.openxmlformats.org/officeDocument/2006/relationships/hyperlink" Target="https://podminky.urs.cz/item/CS_URS_2022_02/741122122" TargetMode="External"/><Relationship Id="rId6" Type="http://schemas.openxmlformats.org/officeDocument/2006/relationships/hyperlink" Target="https://podminky.urs.cz/item/CS_URS_2022_02/741410041" TargetMode="External"/><Relationship Id="rId11" Type="http://schemas.openxmlformats.org/officeDocument/2006/relationships/hyperlink" Target="https://podminky.urs.cz/item/CS_URS_2022_02/210204002" TargetMode="External"/><Relationship Id="rId24" Type="http://schemas.openxmlformats.org/officeDocument/2006/relationships/hyperlink" Target="https://podminky.urs.cz/item/CS_URS_2022_02/460391124" TargetMode="External"/><Relationship Id="rId32" Type="http://schemas.openxmlformats.org/officeDocument/2006/relationships/hyperlink" Target="https://podminky.urs.cz/item/CS_URS_2022_02/HZS1212" TargetMode="External"/><Relationship Id="rId37" Type="http://schemas.openxmlformats.org/officeDocument/2006/relationships/hyperlink" Target="https://podminky.urs.cz/item/CS_URS_2022_02/013254000" TargetMode="External"/><Relationship Id="rId5" Type="http://schemas.openxmlformats.org/officeDocument/2006/relationships/hyperlink" Target="https://podminky.urs.cz/item/CS_URS_2022_02/741373003" TargetMode="External"/><Relationship Id="rId15" Type="http://schemas.openxmlformats.org/officeDocument/2006/relationships/hyperlink" Target="https://podminky.urs.cz/item/CS_URS_2022_02/460010022" TargetMode="External"/><Relationship Id="rId23" Type="http://schemas.openxmlformats.org/officeDocument/2006/relationships/hyperlink" Target="https://podminky.urs.cz/item/CS_URS_2022_02/460371113" TargetMode="External"/><Relationship Id="rId28" Type="http://schemas.openxmlformats.org/officeDocument/2006/relationships/hyperlink" Target="https://podminky.urs.cz/item/CS_URS_2022_02/460791212" TargetMode="External"/><Relationship Id="rId36" Type="http://schemas.openxmlformats.org/officeDocument/2006/relationships/hyperlink" Target="https://podminky.urs.cz/item/CS_URS_2022_02/012203000" TargetMode="External"/><Relationship Id="rId10" Type="http://schemas.openxmlformats.org/officeDocument/2006/relationships/hyperlink" Target="https://podminky.urs.cz/item/CS_URS_2022_02/998741193" TargetMode="External"/><Relationship Id="rId19" Type="http://schemas.openxmlformats.org/officeDocument/2006/relationships/hyperlink" Target="https://podminky.urs.cz/item/CS_URS_2022_02/460341112" TargetMode="External"/><Relationship Id="rId31" Type="http://schemas.openxmlformats.org/officeDocument/2006/relationships/hyperlink" Target="https://podminky.urs.cz/item/CS_URS_2022_02/469981111" TargetMode="External"/><Relationship Id="rId4" Type="http://schemas.openxmlformats.org/officeDocument/2006/relationships/hyperlink" Target="https://podminky.urs.cz/item/CS_URS_2022_02/741136002" TargetMode="External"/><Relationship Id="rId9" Type="http://schemas.openxmlformats.org/officeDocument/2006/relationships/hyperlink" Target="https://podminky.urs.cz/item/CS_URS_2022_02/998741101" TargetMode="External"/><Relationship Id="rId14" Type="http://schemas.openxmlformats.org/officeDocument/2006/relationships/hyperlink" Target="https://podminky.urs.cz/item/CS_URS_2022_02/210204201" TargetMode="External"/><Relationship Id="rId22" Type="http://schemas.openxmlformats.org/officeDocument/2006/relationships/hyperlink" Target="https://podminky.urs.cz/item/CS_URS_2022_02/460361111" TargetMode="External"/><Relationship Id="rId27" Type="http://schemas.openxmlformats.org/officeDocument/2006/relationships/hyperlink" Target="https://podminky.urs.cz/item/CS_URS_2022_02/460661511" TargetMode="External"/><Relationship Id="rId30" Type="http://schemas.openxmlformats.org/officeDocument/2006/relationships/hyperlink" Target="https://podminky.urs.cz/item/CS_URS_2022_02/468021221" TargetMode="External"/><Relationship Id="rId35" Type="http://schemas.openxmlformats.org/officeDocument/2006/relationships/hyperlink" Target="https://podminky.urs.cz/item/CS_URS_2022_02/011002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 x14ac:dyDescent="0.2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F2" s="325"/>
      <c r="BG2" s="325"/>
      <c r="BS2" s="16" t="s">
        <v>7</v>
      </c>
      <c r="BT2" s="16" t="s">
        <v>8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 x14ac:dyDescent="0.2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S4" s="16" t="s">
        <v>12</v>
      </c>
    </row>
    <row r="5" spans="1:74" s="1" customFormat="1" ht="12" customHeight="1" x14ac:dyDescent="0.2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1"/>
      <c r="AQ5" s="21"/>
      <c r="AR5" s="19"/>
      <c r="BS5" s="16" t="s">
        <v>7</v>
      </c>
    </row>
    <row r="6" spans="1:74" s="1" customFormat="1" ht="36.950000000000003" customHeight="1" x14ac:dyDescent="0.2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293" t="s">
        <v>16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1"/>
      <c r="AQ6" s="21"/>
      <c r="AR6" s="19"/>
      <c r="BS6" s="16" t="s">
        <v>7</v>
      </c>
    </row>
    <row r="7" spans="1:74" s="1" customFormat="1" ht="12" customHeight="1" x14ac:dyDescent="0.2">
      <c r="B7" s="20"/>
      <c r="C7" s="21"/>
      <c r="D7" s="27" t="s">
        <v>17</v>
      </c>
      <c r="E7" s="21"/>
      <c r="F7" s="21"/>
      <c r="G7" s="21"/>
      <c r="H7" s="21"/>
      <c r="I7" s="21"/>
      <c r="J7" s="21"/>
      <c r="K7" s="25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18</v>
      </c>
      <c r="AO7" s="21"/>
      <c r="AP7" s="21"/>
      <c r="AQ7" s="21"/>
      <c r="AR7" s="19"/>
      <c r="BS7" s="16" t="s">
        <v>7</v>
      </c>
    </row>
    <row r="8" spans="1:74" s="1" customFormat="1" ht="12" customHeight="1" x14ac:dyDescent="0.2">
      <c r="B8" s="20"/>
      <c r="C8" s="21"/>
      <c r="D8" s="27" t="s">
        <v>20</v>
      </c>
      <c r="E8" s="21"/>
      <c r="F8" s="21"/>
      <c r="G8" s="21"/>
      <c r="H8" s="21"/>
      <c r="I8" s="21"/>
      <c r="J8" s="21"/>
      <c r="K8" s="25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22</v>
      </c>
      <c r="AL8" s="21"/>
      <c r="AM8" s="21"/>
      <c r="AN8" s="25" t="s">
        <v>23</v>
      </c>
      <c r="AO8" s="21"/>
      <c r="AP8" s="21"/>
      <c r="AQ8" s="21"/>
      <c r="AR8" s="19"/>
      <c r="BS8" s="16" t="s">
        <v>7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7</v>
      </c>
    </row>
    <row r="10" spans="1:74" s="1" customFormat="1" ht="12" customHeight="1" x14ac:dyDescent="0.2">
      <c r="B10" s="20"/>
      <c r="C10" s="21"/>
      <c r="D10" s="27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25</v>
      </c>
      <c r="AL10" s="21"/>
      <c r="AM10" s="21"/>
      <c r="AN10" s="25" t="s">
        <v>18</v>
      </c>
      <c r="AO10" s="21"/>
      <c r="AP10" s="21"/>
      <c r="AQ10" s="21"/>
      <c r="AR10" s="19"/>
      <c r="BS10" s="16" t="s">
        <v>7</v>
      </c>
    </row>
    <row r="11" spans="1:74" s="1" customFormat="1" ht="18.399999999999999" customHeight="1" x14ac:dyDescent="0.2">
      <c r="B11" s="20"/>
      <c r="C11" s="21"/>
      <c r="D11" s="21"/>
      <c r="E11" s="25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27</v>
      </c>
      <c r="AL11" s="21"/>
      <c r="AM11" s="21"/>
      <c r="AN11" s="25" t="s">
        <v>18</v>
      </c>
      <c r="AO11" s="21"/>
      <c r="AP11" s="21"/>
      <c r="AQ11" s="21"/>
      <c r="AR11" s="19"/>
      <c r="BS11" s="16" t="s">
        <v>7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7</v>
      </c>
    </row>
    <row r="13" spans="1:74" s="1" customFormat="1" ht="12" customHeight="1" x14ac:dyDescent="0.2">
      <c r="B13" s="20"/>
      <c r="C13" s="21"/>
      <c r="D13" s="27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25</v>
      </c>
      <c r="AL13" s="21"/>
      <c r="AM13" s="21"/>
      <c r="AN13" s="25" t="s">
        <v>18</v>
      </c>
      <c r="AO13" s="21"/>
      <c r="AP13" s="21"/>
      <c r="AQ13" s="21"/>
      <c r="AR13" s="19"/>
      <c r="BS13" s="16" t="s">
        <v>7</v>
      </c>
    </row>
    <row r="14" spans="1:74" ht="12.75" x14ac:dyDescent="0.2">
      <c r="B14" s="20"/>
      <c r="C14" s="21"/>
      <c r="D14" s="21"/>
      <c r="E14" s="25" t="s">
        <v>26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27</v>
      </c>
      <c r="AL14" s="21"/>
      <c r="AM14" s="21"/>
      <c r="AN14" s="25" t="s">
        <v>18</v>
      </c>
      <c r="AO14" s="21"/>
      <c r="AP14" s="21"/>
      <c r="AQ14" s="21"/>
      <c r="AR14" s="19"/>
      <c r="BS14" s="16" t="s">
        <v>7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 x14ac:dyDescent="0.2">
      <c r="B16" s="20"/>
      <c r="C16" s="21"/>
      <c r="D16" s="27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25</v>
      </c>
      <c r="AL16" s="21"/>
      <c r="AM16" s="21"/>
      <c r="AN16" s="25" t="s">
        <v>18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5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27</v>
      </c>
      <c r="AL17" s="21"/>
      <c r="AM17" s="21"/>
      <c r="AN17" s="25" t="s">
        <v>18</v>
      </c>
      <c r="AO17" s="21"/>
      <c r="AP17" s="21"/>
      <c r="AQ17" s="21"/>
      <c r="AR17" s="19"/>
      <c r="BS17" s="16" t="s">
        <v>5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7</v>
      </c>
    </row>
    <row r="19" spans="1:71" s="1" customFormat="1" ht="12" customHeight="1" x14ac:dyDescent="0.2">
      <c r="B19" s="20"/>
      <c r="C19" s="21"/>
      <c r="D19" s="27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25</v>
      </c>
      <c r="AL19" s="21"/>
      <c r="AM19" s="21"/>
      <c r="AN19" s="25" t="s">
        <v>18</v>
      </c>
      <c r="AO19" s="21"/>
      <c r="AP19" s="21"/>
      <c r="AQ19" s="21"/>
      <c r="AR19" s="19"/>
      <c r="BS19" s="16" t="s">
        <v>7</v>
      </c>
    </row>
    <row r="20" spans="1:71" s="1" customFormat="1" ht="18.399999999999999" customHeight="1" x14ac:dyDescent="0.2">
      <c r="B20" s="20"/>
      <c r="C20" s="21"/>
      <c r="D20" s="21"/>
      <c r="E20" s="25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27</v>
      </c>
      <c r="AL20" s="21"/>
      <c r="AM20" s="21"/>
      <c r="AN20" s="25" t="s">
        <v>18</v>
      </c>
      <c r="AO20" s="21"/>
      <c r="AP20" s="21"/>
      <c r="AQ20" s="21"/>
      <c r="AR20" s="19"/>
      <c r="BS20" s="16" t="s">
        <v>5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 x14ac:dyDescent="0.2">
      <c r="B22" s="20"/>
      <c r="C22" s="21"/>
      <c r="D22" s="27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47.25" customHeight="1" x14ac:dyDescent="0.2">
      <c r="B23" s="20"/>
      <c r="C23" s="21"/>
      <c r="D23" s="21"/>
      <c r="E23" s="294" t="s">
        <v>32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21"/>
      <c r="AP23" s="21"/>
      <c r="AQ23" s="21"/>
      <c r="AR23" s="19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 x14ac:dyDescent="0.2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2" customFormat="1" ht="25.9" customHeight="1" x14ac:dyDescent="0.2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5">
        <f>ROUND(AG54,2)</f>
        <v>1118867.6100000001</v>
      </c>
      <c r="AL26" s="296"/>
      <c r="AM26" s="296"/>
      <c r="AN26" s="296"/>
      <c r="AO26" s="296"/>
      <c r="AP26" s="32"/>
      <c r="AQ26" s="32"/>
      <c r="AR26" s="35"/>
      <c r="BG26" s="30"/>
    </row>
    <row r="27" spans="1:71" s="2" customFormat="1" ht="6.95" customHeight="1" x14ac:dyDescent="0.2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30"/>
    </row>
    <row r="28" spans="1:71" s="2" customFormat="1" ht="12.75" x14ac:dyDescent="0.2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97" t="s">
        <v>34</v>
      </c>
      <c r="M28" s="297"/>
      <c r="N28" s="297"/>
      <c r="O28" s="297"/>
      <c r="P28" s="297"/>
      <c r="Q28" s="32"/>
      <c r="R28" s="32"/>
      <c r="S28" s="32"/>
      <c r="T28" s="32"/>
      <c r="U28" s="32"/>
      <c r="V28" s="32"/>
      <c r="W28" s="297" t="s">
        <v>35</v>
      </c>
      <c r="X28" s="297"/>
      <c r="Y28" s="297"/>
      <c r="Z28" s="297"/>
      <c r="AA28" s="297"/>
      <c r="AB28" s="297"/>
      <c r="AC28" s="297"/>
      <c r="AD28" s="297"/>
      <c r="AE28" s="297"/>
      <c r="AF28" s="32"/>
      <c r="AG28" s="32"/>
      <c r="AH28" s="32"/>
      <c r="AI28" s="32"/>
      <c r="AJ28" s="32"/>
      <c r="AK28" s="297" t="s">
        <v>36</v>
      </c>
      <c r="AL28" s="297"/>
      <c r="AM28" s="297"/>
      <c r="AN28" s="297"/>
      <c r="AO28" s="297"/>
      <c r="AP28" s="32"/>
      <c r="AQ28" s="32"/>
      <c r="AR28" s="35"/>
      <c r="BG28" s="30"/>
    </row>
    <row r="29" spans="1:71" s="3" customFormat="1" ht="14.45" customHeight="1" x14ac:dyDescent="0.2">
      <c r="B29" s="36"/>
      <c r="C29" s="37"/>
      <c r="D29" s="27" t="s">
        <v>37</v>
      </c>
      <c r="E29" s="37"/>
      <c r="F29" s="27" t="s">
        <v>38</v>
      </c>
      <c r="G29" s="37"/>
      <c r="H29" s="37"/>
      <c r="I29" s="37"/>
      <c r="J29" s="37"/>
      <c r="K29" s="37"/>
      <c r="L29" s="300">
        <v>0.21</v>
      </c>
      <c r="M29" s="299"/>
      <c r="N29" s="299"/>
      <c r="O29" s="299"/>
      <c r="P29" s="299"/>
      <c r="Q29" s="37"/>
      <c r="R29" s="37"/>
      <c r="S29" s="37"/>
      <c r="T29" s="37"/>
      <c r="U29" s="37"/>
      <c r="V29" s="37"/>
      <c r="W29" s="298">
        <f>ROUND(BB54, 2)</f>
        <v>1118867.6100000001</v>
      </c>
      <c r="X29" s="299"/>
      <c r="Y29" s="299"/>
      <c r="Z29" s="299"/>
      <c r="AA29" s="299"/>
      <c r="AB29" s="299"/>
      <c r="AC29" s="299"/>
      <c r="AD29" s="299"/>
      <c r="AE29" s="299"/>
      <c r="AF29" s="37"/>
      <c r="AG29" s="37"/>
      <c r="AH29" s="37"/>
      <c r="AI29" s="37"/>
      <c r="AJ29" s="37"/>
      <c r="AK29" s="298">
        <f>ROUND(AX54, 2)</f>
        <v>234962.2</v>
      </c>
      <c r="AL29" s="299"/>
      <c r="AM29" s="299"/>
      <c r="AN29" s="299"/>
      <c r="AO29" s="299"/>
      <c r="AP29" s="37"/>
      <c r="AQ29" s="37"/>
      <c r="AR29" s="38"/>
    </row>
    <row r="30" spans="1:71" s="3" customFormat="1" ht="14.45" customHeight="1" x14ac:dyDescent="0.2">
      <c r="B30" s="36"/>
      <c r="C30" s="37"/>
      <c r="D30" s="37"/>
      <c r="E30" s="37"/>
      <c r="F30" s="27" t="s">
        <v>39</v>
      </c>
      <c r="G30" s="37"/>
      <c r="H30" s="37"/>
      <c r="I30" s="37"/>
      <c r="J30" s="37"/>
      <c r="K30" s="37"/>
      <c r="L30" s="300">
        <v>0.15</v>
      </c>
      <c r="M30" s="299"/>
      <c r="N30" s="299"/>
      <c r="O30" s="299"/>
      <c r="P30" s="299"/>
      <c r="Q30" s="37"/>
      <c r="R30" s="37"/>
      <c r="S30" s="37"/>
      <c r="T30" s="37"/>
      <c r="U30" s="37"/>
      <c r="V30" s="37"/>
      <c r="W30" s="298">
        <f>ROUND(BC54,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37"/>
      <c r="AG30" s="37"/>
      <c r="AH30" s="37"/>
      <c r="AI30" s="37"/>
      <c r="AJ30" s="37"/>
      <c r="AK30" s="298">
        <f>ROUND(AY54, 2)</f>
        <v>0</v>
      </c>
      <c r="AL30" s="299"/>
      <c r="AM30" s="299"/>
      <c r="AN30" s="299"/>
      <c r="AO30" s="299"/>
      <c r="AP30" s="37"/>
      <c r="AQ30" s="37"/>
      <c r="AR30" s="38"/>
    </row>
    <row r="31" spans="1:71" s="3" customFormat="1" ht="14.45" hidden="1" customHeight="1" x14ac:dyDescent="0.2">
      <c r="B31" s="36"/>
      <c r="C31" s="37"/>
      <c r="D31" s="37"/>
      <c r="E31" s="37"/>
      <c r="F31" s="27" t="s">
        <v>40</v>
      </c>
      <c r="G31" s="37"/>
      <c r="H31" s="37"/>
      <c r="I31" s="37"/>
      <c r="J31" s="37"/>
      <c r="K31" s="37"/>
      <c r="L31" s="300">
        <v>0.21</v>
      </c>
      <c r="M31" s="299"/>
      <c r="N31" s="299"/>
      <c r="O31" s="299"/>
      <c r="P31" s="299"/>
      <c r="Q31" s="37"/>
      <c r="R31" s="37"/>
      <c r="S31" s="37"/>
      <c r="T31" s="37"/>
      <c r="U31" s="37"/>
      <c r="V31" s="37"/>
      <c r="W31" s="298">
        <f>ROUND(BD54,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37"/>
      <c r="AG31" s="37"/>
      <c r="AH31" s="37"/>
      <c r="AI31" s="37"/>
      <c r="AJ31" s="37"/>
      <c r="AK31" s="298">
        <v>0</v>
      </c>
      <c r="AL31" s="299"/>
      <c r="AM31" s="299"/>
      <c r="AN31" s="299"/>
      <c r="AO31" s="299"/>
      <c r="AP31" s="37"/>
      <c r="AQ31" s="37"/>
      <c r="AR31" s="38"/>
    </row>
    <row r="32" spans="1:71" s="3" customFormat="1" ht="14.45" hidden="1" customHeight="1" x14ac:dyDescent="0.2">
      <c r="B32" s="36"/>
      <c r="C32" s="37"/>
      <c r="D32" s="37"/>
      <c r="E32" s="37"/>
      <c r="F32" s="27" t="s">
        <v>41</v>
      </c>
      <c r="G32" s="37"/>
      <c r="H32" s="37"/>
      <c r="I32" s="37"/>
      <c r="J32" s="37"/>
      <c r="K32" s="37"/>
      <c r="L32" s="300">
        <v>0.15</v>
      </c>
      <c r="M32" s="299"/>
      <c r="N32" s="299"/>
      <c r="O32" s="299"/>
      <c r="P32" s="299"/>
      <c r="Q32" s="37"/>
      <c r="R32" s="37"/>
      <c r="S32" s="37"/>
      <c r="T32" s="37"/>
      <c r="U32" s="37"/>
      <c r="V32" s="37"/>
      <c r="W32" s="298">
        <f>ROUND(BE54,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37"/>
      <c r="AG32" s="37"/>
      <c r="AH32" s="37"/>
      <c r="AI32" s="37"/>
      <c r="AJ32" s="37"/>
      <c r="AK32" s="298">
        <v>0</v>
      </c>
      <c r="AL32" s="299"/>
      <c r="AM32" s="299"/>
      <c r="AN32" s="299"/>
      <c r="AO32" s="299"/>
      <c r="AP32" s="37"/>
      <c r="AQ32" s="37"/>
      <c r="AR32" s="38"/>
    </row>
    <row r="33" spans="1:59" s="3" customFormat="1" ht="14.45" hidden="1" customHeight="1" x14ac:dyDescent="0.2">
      <c r="B33" s="36"/>
      <c r="C33" s="37"/>
      <c r="D33" s="37"/>
      <c r="E33" s="37"/>
      <c r="F33" s="27" t="s">
        <v>42</v>
      </c>
      <c r="G33" s="37"/>
      <c r="H33" s="37"/>
      <c r="I33" s="37"/>
      <c r="J33" s="37"/>
      <c r="K33" s="37"/>
      <c r="L33" s="300">
        <v>0</v>
      </c>
      <c r="M33" s="299"/>
      <c r="N33" s="299"/>
      <c r="O33" s="299"/>
      <c r="P33" s="299"/>
      <c r="Q33" s="37"/>
      <c r="R33" s="37"/>
      <c r="S33" s="37"/>
      <c r="T33" s="37"/>
      <c r="U33" s="37"/>
      <c r="V33" s="37"/>
      <c r="W33" s="298">
        <f>ROUND(BF54,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37"/>
      <c r="AG33" s="37"/>
      <c r="AH33" s="37"/>
      <c r="AI33" s="37"/>
      <c r="AJ33" s="37"/>
      <c r="AK33" s="298">
        <v>0</v>
      </c>
      <c r="AL33" s="299"/>
      <c r="AM33" s="299"/>
      <c r="AN33" s="299"/>
      <c r="AO33" s="299"/>
      <c r="AP33" s="37"/>
      <c r="AQ33" s="37"/>
      <c r="AR33" s="38"/>
    </row>
    <row r="34" spans="1:59" s="2" customFormat="1" ht="6.95" customHeight="1" x14ac:dyDescent="0.2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30"/>
    </row>
    <row r="35" spans="1:59" s="2" customFormat="1" ht="25.9" customHeight="1" x14ac:dyDescent="0.2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301" t="s">
        <v>45</v>
      </c>
      <c r="Y35" s="302"/>
      <c r="Z35" s="302"/>
      <c r="AA35" s="302"/>
      <c r="AB35" s="302"/>
      <c r="AC35" s="41"/>
      <c r="AD35" s="41"/>
      <c r="AE35" s="41"/>
      <c r="AF35" s="41"/>
      <c r="AG35" s="41"/>
      <c r="AH35" s="41"/>
      <c r="AI35" s="41"/>
      <c r="AJ35" s="41"/>
      <c r="AK35" s="303">
        <f>SUM(AK26:AK33)</f>
        <v>1353829.81</v>
      </c>
      <c r="AL35" s="302"/>
      <c r="AM35" s="302"/>
      <c r="AN35" s="302"/>
      <c r="AO35" s="304"/>
      <c r="AP35" s="39"/>
      <c r="AQ35" s="39"/>
      <c r="AR35" s="35"/>
      <c r="BG35" s="30"/>
    </row>
    <row r="36" spans="1:59" s="2" customFormat="1" ht="6.95" customHeight="1" x14ac:dyDescent="0.2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6.95" customHeight="1" x14ac:dyDescent="0.2">
      <c r="A37" s="3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  <c r="BG37" s="30"/>
    </row>
    <row r="41" spans="1:59" s="2" customFormat="1" ht="6.95" customHeight="1" x14ac:dyDescent="0.2">
      <c r="A41" s="3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  <c r="BG41" s="30"/>
    </row>
    <row r="42" spans="1:59" s="2" customFormat="1" ht="24.95" customHeight="1" x14ac:dyDescent="0.2">
      <c r="A42" s="30"/>
      <c r="B42" s="31"/>
      <c r="C42" s="22" t="s">
        <v>46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  <c r="BG42" s="30"/>
    </row>
    <row r="43" spans="1:59" s="2" customFormat="1" ht="6.95" customHeight="1" x14ac:dyDescent="0.2">
      <c r="A43" s="30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  <c r="BG43" s="30"/>
    </row>
    <row r="44" spans="1:59" s="4" customFormat="1" ht="12" customHeight="1" x14ac:dyDescent="0.2">
      <c r="B44" s="47"/>
      <c r="C44" s="27" t="s">
        <v>13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212142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1:59" s="5" customFormat="1" ht="36.950000000000003" customHeight="1" x14ac:dyDescent="0.2">
      <c r="B45" s="50"/>
      <c r="C45" s="51" t="s">
        <v>15</v>
      </c>
      <c r="D45" s="52"/>
      <c r="E45" s="52"/>
      <c r="F45" s="52"/>
      <c r="G45" s="52"/>
      <c r="H45" s="52"/>
      <c r="I45" s="52"/>
      <c r="J45" s="52"/>
      <c r="K45" s="52"/>
      <c r="L45" s="305" t="str">
        <f>K6</f>
        <v>Výstavba chodníku v ul. Elišky Krásnohorské, Chomutov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2"/>
      <c r="AQ45" s="52"/>
      <c r="AR45" s="53"/>
    </row>
    <row r="46" spans="1:59" s="2" customFormat="1" ht="6.95" customHeight="1" x14ac:dyDescent="0.2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  <c r="BG46" s="30"/>
    </row>
    <row r="47" spans="1:59" s="2" customFormat="1" ht="12" customHeight="1" x14ac:dyDescent="0.2">
      <c r="A47" s="30"/>
      <c r="B47" s="31"/>
      <c r="C47" s="27" t="s">
        <v>20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Chomutov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22</v>
      </c>
      <c r="AJ47" s="32"/>
      <c r="AK47" s="32"/>
      <c r="AL47" s="32"/>
      <c r="AM47" s="307" t="str">
        <f>IF(AN8= "","",AN8)</f>
        <v>22. 7. 2022</v>
      </c>
      <c r="AN47" s="307"/>
      <c r="AO47" s="32"/>
      <c r="AP47" s="32"/>
      <c r="AQ47" s="32"/>
      <c r="AR47" s="35"/>
      <c r="BG47" s="30"/>
    </row>
    <row r="48" spans="1:59" s="2" customFormat="1" ht="6.95" customHeight="1" x14ac:dyDescent="0.2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  <c r="BG48" s="30"/>
    </row>
    <row r="49" spans="1:91" s="2" customFormat="1" ht="15.2" customHeight="1" x14ac:dyDescent="0.2">
      <c r="A49" s="30"/>
      <c r="B49" s="31"/>
      <c r="C49" s="27" t="s">
        <v>24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29</v>
      </c>
      <c r="AJ49" s="32"/>
      <c r="AK49" s="32"/>
      <c r="AL49" s="32"/>
      <c r="AM49" s="308" t="str">
        <f>IF(E17="","",E17)</f>
        <v xml:space="preserve"> </v>
      </c>
      <c r="AN49" s="309"/>
      <c r="AO49" s="309"/>
      <c r="AP49" s="309"/>
      <c r="AQ49" s="32"/>
      <c r="AR49" s="35"/>
      <c r="AS49" s="310" t="s">
        <v>47</v>
      </c>
      <c r="AT49" s="311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7"/>
      <c r="BG49" s="30"/>
    </row>
    <row r="50" spans="1:91" s="2" customFormat="1" ht="15.2" customHeight="1" x14ac:dyDescent="0.2">
      <c r="A50" s="30"/>
      <c r="B50" s="31"/>
      <c r="C50" s="27" t="s">
        <v>28</v>
      </c>
      <c r="D50" s="32"/>
      <c r="E50" s="32"/>
      <c r="F50" s="32"/>
      <c r="G50" s="32"/>
      <c r="H50" s="32"/>
      <c r="I50" s="32"/>
      <c r="J50" s="32"/>
      <c r="K50" s="32"/>
      <c r="L50" s="48" t="str">
        <f>IF(E14="","",E14)</f>
        <v xml:space="preserve"> 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30</v>
      </c>
      <c r="AJ50" s="32"/>
      <c r="AK50" s="32"/>
      <c r="AL50" s="32"/>
      <c r="AM50" s="308" t="str">
        <f>IF(E20="","",E20)</f>
        <v xml:space="preserve"> </v>
      </c>
      <c r="AN50" s="309"/>
      <c r="AO50" s="309"/>
      <c r="AP50" s="309"/>
      <c r="AQ50" s="32"/>
      <c r="AR50" s="35"/>
      <c r="AS50" s="312"/>
      <c r="AT50" s="313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9"/>
      <c r="BG50" s="30"/>
    </row>
    <row r="51" spans="1:91" s="2" customFormat="1" ht="10.9" customHeight="1" x14ac:dyDescent="0.2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314"/>
      <c r="AT51" s="315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1"/>
      <c r="BG51" s="30"/>
    </row>
    <row r="52" spans="1:91" s="2" customFormat="1" ht="29.25" customHeight="1" x14ac:dyDescent="0.2">
      <c r="A52" s="30"/>
      <c r="B52" s="31"/>
      <c r="C52" s="316" t="s">
        <v>48</v>
      </c>
      <c r="D52" s="317"/>
      <c r="E52" s="317"/>
      <c r="F52" s="317"/>
      <c r="G52" s="317"/>
      <c r="H52" s="62"/>
      <c r="I52" s="318" t="s">
        <v>49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9" t="s">
        <v>50</v>
      </c>
      <c r="AH52" s="317"/>
      <c r="AI52" s="317"/>
      <c r="AJ52" s="317"/>
      <c r="AK52" s="317"/>
      <c r="AL52" s="317"/>
      <c r="AM52" s="317"/>
      <c r="AN52" s="318" t="s">
        <v>51</v>
      </c>
      <c r="AO52" s="317"/>
      <c r="AP52" s="317"/>
      <c r="AQ52" s="63" t="s">
        <v>52</v>
      </c>
      <c r="AR52" s="35"/>
      <c r="AS52" s="64" t="s">
        <v>53</v>
      </c>
      <c r="AT52" s="65" t="s">
        <v>54</v>
      </c>
      <c r="AU52" s="65" t="s">
        <v>55</v>
      </c>
      <c r="AV52" s="65" t="s">
        <v>56</v>
      </c>
      <c r="AW52" s="65" t="s">
        <v>57</v>
      </c>
      <c r="AX52" s="65" t="s">
        <v>58</v>
      </c>
      <c r="AY52" s="65" t="s">
        <v>59</v>
      </c>
      <c r="AZ52" s="65" t="s">
        <v>60</v>
      </c>
      <c r="BA52" s="65" t="s">
        <v>61</v>
      </c>
      <c r="BB52" s="65" t="s">
        <v>62</v>
      </c>
      <c r="BC52" s="65" t="s">
        <v>63</v>
      </c>
      <c r="BD52" s="65" t="s">
        <v>64</v>
      </c>
      <c r="BE52" s="65" t="s">
        <v>65</v>
      </c>
      <c r="BF52" s="66" t="s">
        <v>66</v>
      </c>
      <c r="BG52" s="30"/>
    </row>
    <row r="53" spans="1:91" s="2" customFormat="1" ht="10.9" customHeight="1" x14ac:dyDescent="0.2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9"/>
      <c r="BG53" s="30"/>
    </row>
    <row r="54" spans="1:91" s="6" customFormat="1" ht="32.450000000000003" customHeight="1" x14ac:dyDescent="0.2">
      <c r="B54" s="70"/>
      <c r="C54" s="71" t="s">
        <v>67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23">
        <f>ROUND(AG55,2)</f>
        <v>1118867.6100000001</v>
      </c>
      <c r="AH54" s="323"/>
      <c r="AI54" s="323"/>
      <c r="AJ54" s="323"/>
      <c r="AK54" s="323"/>
      <c r="AL54" s="323"/>
      <c r="AM54" s="323"/>
      <c r="AN54" s="324">
        <f>SUM(AG54,AV54)</f>
        <v>1353829.81</v>
      </c>
      <c r="AO54" s="324"/>
      <c r="AP54" s="324"/>
      <c r="AQ54" s="74" t="s">
        <v>18</v>
      </c>
      <c r="AR54" s="75"/>
      <c r="AS54" s="76">
        <f>ROUND(AS55,2)</f>
        <v>658520.64</v>
      </c>
      <c r="AT54" s="77">
        <f>ROUND(AT55,2)</f>
        <v>460346.97</v>
      </c>
      <c r="AU54" s="78">
        <f>ROUND(AU55,2)</f>
        <v>0</v>
      </c>
      <c r="AV54" s="78">
        <f>ROUND(SUM(AX54:AY54),2)</f>
        <v>234962.2</v>
      </c>
      <c r="AW54" s="79">
        <f>ROUND(AW55,5)</f>
        <v>1075.11554</v>
      </c>
      <c r="AX54" s="78">
        <f>ROUND(BB54*L29,2)</f>
        <v>234962.2</v>
      </c>
      <c r="AY54" s="78">
        <f>ROUND(BC54*L30,2)</f>
        <v>0</v>
      </c>
      <c r="AZ54" s="78">
        <f>ROUND(BD54*L29,2)</f>
        <v>0</v>
      </c>
      <c r="BA54" s="78">
        <f>ROUND(BE54*L30,2)</f>
        <v>0</v>
      </c>
      <c r="BB54" s="78">
        <f>ROUND(BB55,2)</f>
        <v>1118867.6100000001</v>
      </c>
      <c r="BC54" s="78">
        <f>ROUND(BC55,2)</f>
        <v>0</v>
      </c>
      <c r="BD54" s="78">
        <f>ROUND(BD55,2)</f>
        <v>0</v>
      </c>
      <c r="BE54" s="78">
        <f>ROUND(BE55,2)</f>
        <v>0</v>
      </c>
      <c r="BF54" s="80">
        <f>ROUND(BF55,2)</f>
        <v>0</v>
      </c>
      <c r="BS54" s="81" t="s">
        <v>68</v>
      </c>
      <c r="BT54" s="81" t="s">
        <v>69</v>
      </c>
      <c r="BU54" s="82" t="s">
        <v>70</v>
      </c>
      <c r="BV54" s="81" t="s">
        <v>71</v>
      </c>
      <c r="BW54" s="81" t="s">
        <v>6</v>
      </c>
      <c r="BX54" s="81" t="s">
        <v>72</v>
      </c>
      <c r="CL54" s="81" t="s">
        <v>18</v>
      </c>
    </row>
    <row r="55" spans="1:91" s="7" customFormat="1" ht="16.5" customHeight="1" x14ac:dyDescent="0.2">
      <c r="A55" s="83" t="s">
        <v>73</v>
      </c>
      <c r="B55" s="84"/>
      <c r="C55" s="85"/>
      <c r="D55" s="322" t="s">
        <v>74</v>
      </c>
      <c r="E55" s="322"/>
      <c r="F55" s="322"/>
      <c r="G55" s="322"/>
      <c r="H55" s="322"/>
      <c r="I55" s="86"/>
      <c r="J55" s="322" t="s">
        <v>75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0">
        <f>'22053 - Veřejné osvětlení'!K32</f>
        <v>1118867.6100000001</v>
      </c>
      <c r="AH55" s="321"/>
      <c r="AI55" s="321"/>
      <c r="AJ55" s="321"/>
      <c r="AK55" s="321"/>
      <c r="AL55" s="321"/>
      <c r="AM55" s="321"/>
      <c r="AN55" s="320">
        <f>SUM(AG55,AV55)</f>
        <v>1353829.81</v>
      </c>
      <c r="AO55" s="321"/>
      <c r="AP55" s="321"/>
      <c r="AQ55" s="87" t="s">
        <v>76</v>
      </c>
      <c r="AR55" s="88"/>
      <c r="AS55" s="89">
        <f>'22053 - Veřejné osvětlení'!K30</f>
        <v>658520.64</v>
      </c>
      <c r="AT55" s="90">
        <f>'22053 - Veřejné osvětlení'!K31</f>
        <v>460346.97</v>
      </c>
      <c r="AU55" s="90">
        <v>0</v>
      </c>
      <c r="AV55" s="90">
        <f>ROUND(SUM(AX55:AY55),2)</f>
        <v>234962.2</v>
      </c>
      <c r="AW55" s="91">
        <f>'22053 - Veřejné osvětlení'!T90</f>
        <v>1075.115536</v>
      </c>
      <c r="AX55" s="90">
        <f>'22053 - Veřejné osvětlení'!K35</f>
        <v>234962.2</v>
      </c>
      <c r="AY55" s="90">
        <f>'22053 - Veřejné osvětlení'!K36</f>
        <v>0</v>
      </c>
      <c r="AZ55" s="90">
        <f>'22053 - Veřejné osvětlení'!K37</f>
        <v>0</v>
      </c>
      <c r="BA55" s="90">
        <f>'22053 - Veřejné osvětlení'!K38</f>
        <v>0</v>
      </c>
      <c r="BB55" s="90">
        <f>'22053 - Veřejné osvětlení'!F35</f>
        <v>1118867.6100000001</v>
      </c>
      <c r="BC55" s="90">
        <f>'22053 - Veřejné osvětlení'!F36</f>
        <v>0</v>
      </c>
      <c r="BD55" s="90">
        <f>'22053 - Veřejné osvětlení'!F37</f>
        <v>0</v>
      </c>
      <c r="BE55" s="90">
        <f>'22053 - Veřejné osvětlení'!F38</f>
        <v>0</v>
      </c>
      <c r="BF55" s="92">
        <f>'22053 - Veřejné osvětlení'!F39</f>
        <v>0</v>
      </c>
      <c r="BT55" s="93" t="s">
        <v>77</v>
      </c>
      <c r="BV55" s="93" t="s">
        <v>71</v>
      </c>
      <c r="BW55" s="93" t="s">
        <v>78</v>
      </c>
      <c r="BX55" s="93" t="s">
        <v>6</v>
      </c>
      <c r="CL55" s="93" t="s">
        <v>18</v>
      </c>
      <c r="CM55" s="93" t="s">
        <v>79</v>
      </c>
    </row>
    <row r="56" spans="1:91" s="2" customFormat="1" ht="30" customHeight="1" x14ac:dyDescent="0.2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</row>
    <row r="57" spans="1:91" s="2" customFormat="1" ht="6.95" customHeight="1" x14ac:dyDescent="0.2">
      <c r="A57" s="30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</row>
  </sheetData>
  <sheetProtection algorithmName="SHA-512" hashValue="pkbR5YNbK3++/0DGBVH8OBFvgmDZWtXFEc3mtPlcWjDZYKmo79vi18Ce6bydXcJCl/QsTntb86Ad49vefDnqjw==" saltValue="C71sVVZ4YPiqMEvffYrmlt/aNUUVi8oodprNvN0sbbcbahwNl4b9J6QIlK3PxCUTdIH2J992BMaNcE+2UJ2vDQ==" spinCount="100000" sheet="1" objects="1" scenarios="1" formatColumns="0" formatRows="0"/>
  <mergeCells count="40">
    <mergeCell ref="AR2:BG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2053 - Veřejné osvětle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92"/>
  <sheetViews>
    <sheetView showGridLines="0" tabSelected="1" topLeftCell="A72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7.66406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>
      <c r="A1" s="21"/>
    </row>
    <row r="2" spans="1:46" s="1" customFormat="1" ht="36.950000000000003" customHeight="1" x14ac:dyDescent="0.2"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T2" s="16" t="s">
        <v>78</v>
      </c>
    </row>
    <row r="3" spans="1:46" s="1" customFormat="1" ht="6.95" customHeight="1" x14ac:dyDescent="0.2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19"/>
      <c r="AT3" s="16" t="s">
        <v>79</v>
      </c>
    </row>
    <row r="4" spans="1:46" s="1" customFormat="1" ht="24.95" customHeight="1" x14ac:dyDescent="0.2">
      <c r="B4" s="19"/>
      <c r="D4" s="96" t="s">
        <v>80</v>
      </c>
      <c r="M4" s="19"/>
      <c r="N4" s="97" t="s">
        <v>11</v>
      </c>
      <c r="AT4" s="16" t="s">
        <v>4</v>
      </c>
    </row>
    <row r="5" spans="1:46" s="1" customFormat="1" ht="6.95" customHeight="1" x14ac:dyDescent="0.2">
      <c r="B5" s="19"/>
      <c r="M5" s="19"/>
    </row>
    <row r="6" spans="1:46" s="1" customFormat="1" ht="12" customHeight="1" x14ac:dyDescent="0.2">
      <c r="B6" s="19"/>
      <c r="D6" s="98" t="s">
        <v>15</v>
      </c>
      <c r="M6" s="19"/>
    </row>
    <row r="7" spans="1:46" s="1" customFormat="1" ht="16.5" customHeight="1" x14ac:dyDescent="0.2">
      <c r="B7" s="19"/>
      <c r="E7" s="326" t="str">
        <f>'Rekapitulace stavby'!K6</f>
        <v>Výstavba chodníku v ul. Elišky Krásnohorské, Chomutov</v>
      </c>
      <c r="F7" s="327"/>
      <c r="G7" s="327"/>
      <c r="H7" s="327"/>
      <c r="M7" s="19"/>
    </row>
    <row r="8" spans="1:46" s="2" customFormat="1" ht="12" customHeight="1" x14ac:dyDescent="0.2">
      <c r="A8" s="30"/>
      <c r="B8" s="35"/>
      <c r="C8" s="30"/>
      <c r="D8" s="98" t="s">
        <v>81</v>
      </c>
      <c r="E8" s="30"/>
      <c r="F8" s="30"/>
      <c r="G8" s="30"/>
      <c r="H8" s="30"/>
      <c r="I8" s="30"/>
      <c r="J8" s="30"/>
      <c r="K8" s="30"/>
      <c r="L8" s="30"/>
      <c r="M8" s="9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5"/>
      <c r="C9" s="30"/>
      <c r="D9" s="30"/>
      <c r="E9" s="328" t="s">
        <v>82</v>
      </c>
      <c r="F9" s="329"/>
      <c r="G9" s="329"/>
      <c r="H9" s="329"/>
      <c r="I9" s="30"/>
      <c r="J9" s="30"/>
      <c r="K9" s="30"/>
      <c r="L9" s="30"/>
      <c r="M9" s="9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9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5"/>
      <c r="C11" s="30"/>
      <c r="D11" s="98" t="s">
        <v>17</v>
      </c>
      <c r="E11" s="30"/>
      <c r="F11" s="100" t="s">
        <v>18</v>
      </c>
      <c r="G11" s="30"/>
      <c r="H11" s="30"/>
      <c r="I11" s="98" t="s">
        <v>19</v>
      </c>
      <c r="J11" s="100" t="s">
        <v>18</v>
      </c>
      <c r="K11" s="30"/>
      <c r="L11" s="30"/>
      <c r="M11" s="9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5"/>
      <c r="C12" s="30"/>
      <c r="D12" s="98" t="s">
        <v>20</v>
      </c>
      <c r="E12" s="30"/>
      <c r="F12" s="100" t="s">
        <v>83</v>
      </c>
      <c r="G12" s="30"/>
      <c r="H12" s="30"/>
      <c r="I12" s="98" t="s">
        <v>22</v>
      </c>
      <c r="J12" s="101" t="str">
        <f>'Rekapitulace stavby'!AN8</f>
        <v>22. 7. 2022</v>
      </c>
      <c r="K12" s="30"/>
      <c r="L12" s="30"/>
      <c r="M12" s="9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9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5"/>
      <c r="C14" s="30"/>
      <c r="D14" s="98" t="s">
        <v>24</v>
      </c>
      <c r="E14" s="30"/>
      <c r="F14" s="30"/>
      <c r="G14" s="30"/>
      <c r="H14" s="30"/>
      <c r="I14" s="98" t="s">
        <v>25</v>
      </c>
      <c r="J14" s="100" t="str">
        <f>IF('Rekapitulace stavby'!AN10="","",'Rekapitulace stavby'!AN10)</f>
        <v/>
      </c>
      <c r="K14" s="30"/>
      <c r="L14" s="30"/>
      <c r="M14" s="9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5"/>
      <c r="C15" s="30"/>
      <c r="D15" s="30"/>
      <c r="E15" s="100" t="str">
        <f>IF('Rekapitulace stavby'!E11="","",'Rekapitulace stavby'!E11)</f>
        <v xml:space="preserve"> </v>
      </c>
      <c r="F15" s="30"/>
      <c r="G15" s="30"/>
      <c r="H15" s="30"/>
      <c r="I15" s="98" t="s">
        <v>27</v>
      </c>
      <c r="J15" s="100" t="str">
        <f>IF('Rekapitulace stavby'!AN11="","",'Rekapitulace stavby'!AN11)</f>
        <v/>
      </c>
      <c r="K15" s="30"/>
      <c r="L15" s="30"/>
      <c r="M15" s="9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9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98" t="s">
        <v>28</v>
      </c>
      <c r="E17" s="30"/>
      <c r="F17" s="30"/>
      <c r="G17" s="30"/>
      <c r="H17" s="30"/>
      <c r="I17" s="98" t="s">
        <v>25</v>
      </c>
      <c r="J17" s="100" t="str">
        <f>'Rekapitulace stavby'!AN13</f>
        <v/>
      </c>
      <c r="K17" s="30"/>
      <c r="L17" s="30"/>
      <c r="M17" s="9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330" t="str">
        <f>'Rekapitulace stavby'!E14</f>
        <v xml:space="preserve"> </v>
      </c>
      <c r="F18" s="330"/>
      <c r="G18" s="330"/>
      <c r="H18" s="330"/>
      <c r="I18" s="98" t="s">
        <v>27</v>
      </c>
      <c r="J18" s="100" t="str">
        <f>'Rekapitulace stavby'!AN14</f>
        <v/>
      </c>
      <c r="K18" s="30"/>
      <c r="L18" s="30"/>
      <c r="M18" s="9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9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98" t="s">
        <v>29</v>
      </c>
      <c r="E20" s="30"/>
      <c r="F20" s="30"/>
      <c r="G20" s="30"/>
      <c r="H20" s="30"/>
      <c r="I20" s="98" t="s">
        <v>25</v>
      </c>
      <c r="J20" s="100" t="str">
        <f>IF('Rekapitulace stavby'!AN16="","",'Rekapitulace stavby'!AN16)</f>
        <v/>
      </c>
      <c r="K20" s="30"/>
      <c r="L20" s="30"/>
      <c r="M20" s="9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0" t="str">
        <f>IF('Rekapitulace stavby'!E17="","",'Rekapitulace stavby'!E17)</f>
        <v xml:space="preserve"> </v>
      </c>
      <c r="F21" s="30"/>
      <c r="G21" s="30"/>
      <c r="H21" s="30"/>
      <c r="I21" s="98" t="s">
        <v>27</v>
      </c>
      <c r="J21" s="100" t="str">
        <f>IF('Rekapitulace stavby'!AN17="","",'Rekapitulace stavby'!AN17)</f>
        <v/>
      </c>
      <c r="K21" s="30"/>
      <c r="L21" s="30"/>
      <c r="M21" s="9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9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98" t="s">
        <v>30</v>
      </c>
      <c r="E23" s="30"/>
      <c r="F23" s="30"/>
      <c r="G23" s="30"/>
      <c r="H23" s="30"/>
      <c r="I23" s="98" t="s">
        <v>25</v>
      </c>
      <c r="J23" s="100" t="s">
        <v>18</v>
      </c>
      <c r="K23" s="30"/>
      <c r="L23" s="30"/>
      <c r="M23" s="9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0" t="s">
        <v>84</v>
      </c>
      <c r="F24" s="30"/>
      <c r="G24" s="30"/>
      <c r="H24" s="30"/>
      <c r="I24" s="98" t="s">
        <v>27</v>
      </c>
      <c r="J24" s="100" t="s">
        <v>18</v>
      </c>
      <c r="K24" s="30"/>
      <c r="L24" s="30"/>
      <c r="M24" s="9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9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98" t="s">
        <v>31</v>
      </c>
      <c r="E26" s="30"/>
      <c r="F26" s="30"/>
      <c r="G26" s="30"/>
      <c r="H26" s="30"/>
      <c r="I26" s="30"/>
      <c r="J26" s="30"/>
      <c r="K26" s="30"/>
      <c r="L26" s="30"/>
      <c r="M26" s="9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102"/>
      <c r="B27" s="103"/>
      <c r="C27" s="102"/>
      <c r="D27" s="102"/>
      <c r="E27" s="331" t="s">
        <v>18</v>
      </c>
      <c r="F27" s="331"/>
      <c r="G27" s="331"/>
      <c r="H27" s="331"/>
      <c r="I27" s="102"/>
      <c r="J27" s="102"/>
      <c r="K27" s="102"/>
      <c r="L27" s="102"/>
      <c r="M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9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05"/>
      <c r="E29" s="105"/>
      <c r="F29" s="105"/>
      <c r="G29" s="105"/>
      <c r="H29" s="105"/>
      <c r="I29" s="105"/>
      <c r="J29" s="105"/>
      <c r="K29" s="105"/>
      <c r="L29" s="105"/>
      <c r="M29" s="99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 x14ac:dyDescent="0.2">
      <c r="A30" s="30"/>
      <c r="B30" s="35"/>
      <c r="C30" s="30"/>
      <c r="D30" s="30"/>
      <c r="E30" s="98" t="s">
        <v>85</v>
      </c>
      <c r="F30" s="30"/>
      <c r="G30" s="30"/>
      <c r="H30" s="30"/>
      <c r="I30" s="30"/>
      <c r="J30" s="30"/>
      <c r="K30" s="106">
        <f>I61</f>
        <v>658520.64</v>
      </c>
      <c r="L30" s="30"/>
      <c r="M30" s="9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 x14ac:dyDescent="0.2">
      <c r="A31" s="30"/>
      <c r="B31" s="35"/>
      <c r="C31" s="30"/>
      <c r="D31" s="30"/>
      <c r="E31" s="98" t="s">
        <v>86</v>
      </c>
      <c r="F31" s="30"/>
      <c r="G31" s="30"/>
      <c r="H31" s="30"/>
      <c r="I31" s="30"/>
      <c r="J31" s="30"/>
      <c r="K31" s="106">
        <f>J61</f>
        <v>460346.97</v>
      </c>
      <c r="L31" s="30"/>
      <c r="M31" s="9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5"/>
      <c r="C32" s="30"/>
      <c r="D32" s="107" t="s">
        <v>33</v>
      </c>
      <c r="E32" s="30"/>
      <c r="F32" s="30"/>
      <c r="G32" s="30"/>
      <c r="H32" s="30"/>
      <c r="I32" s="30"/>
      <c r="J32" s="30"/>
      <c r="K32" s="108">
        <f>ROUND(K90, 2)</f>
        <v>1118867.6100000001</v>
      </c>
      <c r="L32" s="30"/>
      <c r="M32" s="9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5"/>
      <c r="C33" s="30"/>
      <c r="D33" s="105"/>
      <c r="E33" s="105"/>
      <c r="F33" s="105"/>
      <c r="G33" s="105"/>
      <c r="H33" s="105"/>
      <c r="I33" s="105"/>
      <c r="J33" s="105"/>
      <c r="K33" s="105"/>
      <c r="L33" s="105"/>
      <c r="M33" s="9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30"/>
      <c r="F34" s="109" t="s">
        <v>35</v>
      </c>
      <c r="G34" s="30"/>
      <c r="H34" s="30"/>
      <c r="I34" s="109" t="s">
        <v>34</v>
      </c>
      <c r="J34" s="30"/>
      <c r="K34" s="109" t="s">
        <v>36</v>
      </c>
      <c r="L34" s="30"/>
      <c r="M34" s="9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5"/>
      <c r="C35" s="30"/>
      <c r="D35" s="110" t="s">
        <v>37</v>
      </c>
      <c r="E35" s="98" t="s">
        <v>38</v>
      </c>
      <c r="F35" s="106">
        <f>ROUND((SUM(BE90:BE291)),  2)</f>
        <v>1118867.6100000001</v>
      </c>
      <c r="G35" s="30"/>
      <c r="H35" s="30"/>
      <c r="I35" s="111">
        <v>0.21</v>
      </c>
      <c r="J35" s="30"/>
      <c r="K35" s="106">
        <f>ROUND(((SUM(BE90:BE291))*I35),  2)</f>
        <v>234962.2</v>
      </c>
      <c r="L35" s="30"/>
      <c r="M35" s="9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5"/>
      <c r="C36" s="30"/>
      <c r="D36" s="30"/>
      <c r="E36" s="98" t="s">
        <v>39</v>
      </c>
      <c r="F36" s="106">
        <f>ROUND((SUM(BF90:BF291)),  2)</f>
        <v>0</v>
      </c>
      <c r="G36" s="30"/>
      <c r="H36" s="30"/>
      <c r="I36" s="111">
        <v>0.15</v>
      </c>
      <c r="J36" s="30"/>
      <c r="K36" s="106">
        <f>ROUND(((SUM(BF90:BF291))*I36),  2)</f>
        <v>0</v>
      </c>
      <c r="L36" s="30"/>
      <c r="M36" s="9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98" t="s">
        <v>40</v>
      </c>
      <c r="F37" s="106">
        <f>ROUND((SUM(BG90:BG291)),  2)</f>
        <v>0</v>
      </c>
      <c r="G37" s="30"/>
      <c r="H37" s="30"/>
      <c r="I37" s="111">
        <v>0.21</v>
      </c>
      <c r="J37" s="30"/>
      <c r="K37" s="106">
        <f>0</f>
        <v>0</v>
      </c>
      <c r="L37" s="30"/>
      <c r="M37" s="9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5"/>
      <c r="C38" s="30"/>
      <c r="D38" s="30"/>
      <c r="E38" s="98" t="s">
        <v>41</v>
      </c>
      <c r="F38" s="106">
        <f>ROUND((SUM(BH90:BH291)),  2)</f>
        <v>0</v>
      </c>
      <c r="G38" s="30"/>
      <c r="H38" s="30"/>
      <c r="I38" s="111">
        <v>0.15</v>
      </c>
      <c r="J38" s="30"/>
      <c r="K38" s="106">
        <f>0</f>
        <v>0</v>
      </c>
      <c r="L38" s="30"/>
      <c r="M38" s="9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5"/>
      <c r="C39" s="30"/>
      <c r="D39" s="30"/>
      <c r="E39" s="98" t="s">
        <v>42</v>
      </c>
      <c r="F39" s="106">
        <f>ROUND((SUM(BI90:BI291)),  2)</f>
        <v>0</v>
      </c>
      <c r="G39" s="30"/>
      <c r="H39" s="30"/>
      <c r="I39" s="111">
        <v>0</v>
      </c>
      <c r="J39" s="30"/>
      <c r="K39" s="106">
        <f>0</f>
        <v>0</v>
      </c>
      <c r="L39" s="30"/>
      <c r="M39" s="9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9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5"/>
      <c r="C41" s="112"/>
      <c r="D41" s="113" t="s">
        <v>43</v>
      </c>
      <c r="E41" s="114"/>
      <c r="F41" s="114"/>
      <c r="G41" s="115" t="s">
        <v>44</v>
      </c>
      <c r="H41" s="116" t="s">
        <v>45</v>
      </c>
      <c r="I41" s="114"/>
      <c r="J41" s="114"/>
      <c r="K41" s="117">
        <f>SUM(K32:K39)</f>
        <v>1353829.81</v>
      </c>
      <c r="L41" s="118"/>
      <c r="M41" s="9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119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9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6" spans="1:31" s="2" customFormat="1" ht="6.95" customHeight="1" x14ac:dyDescent="0.2">
      <c r="A46" s="30"/>
      <c r="B46" s="121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9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customHeight="1" x14ac:dyDescent="0.2">
      <c r="A47" s="30"/>
      <c r="B47" s="31"/>
      <c r="C47" s="22" t="s">
        <v>87</v>
      </c>
      <c r="D47" s="32"/>
      <c r="E47" s="32"/>
      <c r="F47" s="32"/>
      <c r="G47" s="32"/>
      <c r="H47" s="32"/>
      <c r="I47" s="32"/>
      <c r="J47" s="32"/>
      <c r="K47" s="32"/>
      <c r="L47" s="32"/>
      <c r="M47" s="9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customHeight="1" x14ac:dyDescent="0.2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9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30"/>
      <c r="B49" s="31"/>
      <c r="C49" s="27" t="s">
        <v>15</v>
      </c>
      <c r="D49" s="32"/>
      <c r="E49" s="32"/>
      <c r="F49" s="32"/>
      <c r="G49" s="32"/>
      <c r="H49" s="32"/>
      <c r="I49" s="32"/>
      <c r="J49" s="32"/>
      <c r="K49" s="32"/>
      <c r="L49" s="32"/>
      <c r="M49" s="9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30"/>
      <c r="B50" s="31"/>
      <c r="C50" s="32"/>
      <c r="D50" s="32"/>
      <c r="E50" s="332" t="str">
        <f>E7</f>
        <v>Výstavba chodníku v ul. Elišky Krásnohorské, Chomutov</v>
      </c>
      <c r="F50" s="333"/>
      <c r="G50" s="333"/>
      <c r="H50" s="333"/>
      <c r="I50" s="32"/>
      <c r="J50" s="32"/>
      <c r="K50" s="32"/>
      <c r="L50" s="32"/>
      <c r="M50" s="9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12" customHeight="1" x14ac:dyDescent="0.2">
      <c r="A51" s="30"/>
      <c r="B51" s="31"/>
      <c r="C51" s="27" t="s">
        <v>81</v>
      </c>
      <c r="D51" s="32"/>
      <c r="E51" s="32"/>
      <c r="F51" s="32"/>
      <c r="G51" s="32"/>
      <c r="H51" s="32"/>
      <c r="I51" s="32"/>
      <c r="J51" s="32"/>
      <c r="K51" s="32"/>
      <c r="L51" s="32"/>
      <c r="M51" s="99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6.5" customHeight="1" x14ac:dyDescent="0.2">
      <c r="A52" s="30"/>
      <c r="B52" s="31"/>
      <c r="C52" s="32"/>
      <c r="D52" s="32"/>
      <c r="E52" s="305" t="str">
        <f>E9</f>
        <v>22053 - Veřejné osvětlení</v>
      </c>
      <c r="F52" s="334"/>
      <c r="G52" s="334"/>
      <c r="H52" s="334"/>
      <c r="I52" s="32"/>
      <c r="J52" s="32"/>
      <c r="K52" s="32"/>
      <c r="L52" s="32"/>
      <c r="M52" s="9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9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2" customHeight="1" x14ac:dyDescent="0.2">
      <c r="A54" s="30"/>
      <c r="B54" s="31"/>
      <c r="C54" s="27" t="s">
        <v>20</v>
      </c>
      <c r="D54" s="32"/>
      <c r="E54" s="32"/>
      <c r="F54" s="25" t="str">
        <f>F12</f>
        <v>Spořice</v>
      </c>
      <c r="G54" s="32"/>
      <c r="H54" s="32"/>
      <c r="I54" s="27" t="s">
        <v>22</v>
      </c>
      <c r="J54" s="55" t="str">
        <f>IF(J12="","",J12)</f>
        <v>22. 7. 2022</v>
      </c>
      <c r="K54" s="32"/>
      <c r="L54" s="32"/>
      <c r="M54" s="9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customHeight="1" x14ac:dyDescent="0.2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9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5.2" customHeight="1" x14ac:dyDescent="0.2">
      <c r="A56" s="30"/>
      <c r="B56" s="31"/>
      <c r="C56" s="27" t="s">
        <v>24</v>
      </c>
      <c r="D56" s="32"/>
      <c r="E56" s="32"/>
      <c r="F56" s="25" t="str">
        <f>E15</f>
        <v xml:space="preserve"> </v>
      </c>
      <c r="G56" s="32"/>
      <c r="H56" s="32"/>
      <c r="I56" s="27" t="s">
        <v>29</v>
      </c>
      <c r="J56" s="28" t="str">
        <f>E21</f>
        <v xml:space="preserve"> </v>
      </c>
      <c r="K56" s="32"/>
      <c r="L56" s="32"/>
      <c r="M56" s="9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15.2" customHeight="1" x14ac:dyDescent="0.2">
      <c r="A57" s="30"/>
      <c r="B57" s="31"/>
      <c r="C57" s="27" t="s">
        <v>28</v>
      </c>
      <c r="D57" s="32"/>
      <c r="E57" s="32"/>
      <c r="F57" s="25" t="str">
        <f>IF(E18="","",E18)</f>
        <v xml:space="preserve"> </v>
      </c>
      <c r="G57" s="32"/>
      <c r="H57" s="32"/>
      <c r="I57" s="27" t="s">
        <v>30</v>
      </c>
      <c r="J57" s="28" t="str">
        <f>E24</f>
        <v>Ing. Ivan Menhard</v>
      </c>
      <c r="K57" s="32"/>
      <c r="L57" s="32"/>
      <c r="M57" s="9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9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9.25" customHeight="1" x14ac:dyDescent="0.2">
      <c r="A59" s="30"/>
      <c r="B59" s="31"/>
      <c r="C59" s="123" t="s">
        <v>88</v>
      </c>
      <c r="D59" s="124"/>
      <c r="E59" s="124"/>
      <c r="F59" s="124"/>
      <c r="G59" s="124"/>
      <c r="H59" s="124"/>
      <c r="I59" s="125" t="s">
        <v>89</v>
      </c>
      <c r="J59" s="125" t="s">
        <v>90</v>
      </c>
      <c r="K59" s="125" t="s">
        <v>91</v>
      </c>
      <c r="L59" s="124"/>
      <c r="M59" s="9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customHeight="1" x14ac:dyDescent="0.2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9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2.9" customHeight="1" x14ac:dyDescent="0.2">
      <c r="A61" s="30"/>
      <c r="B61" s="31"/>
      <c r="C61" s="126" t="s">
        <v>67</v>
      </c>
      <c r="D61" s="32"/>
      <c r="E61" s="32"/>
      <c r="F61" s="32"/>
      <c r="G61" s="32"/>
      <c r="H61" s="32"/>
      <c r="I61" s="73">
        <f t="shared" ref="I61:J63" si="0">Q90</f>
        <v>658520.64</v>
      </c>
      <c r="J61" s="73">
        <f t="shared" si="0"/>
        <v>460346.97</v>
      </c>
      <c r="K61" s="73">
        <f>K90</f>
        <v>1118867.6099999999</v>
      </c>
      <c r="L61" s="32"/>
      <c r="M61" s="9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U61" s="16" t="s">
        <v>92</v>
      </c>
    </row>
    <row r="62" spans="1:47" s="9" customFormat="1" ht="24.95" customHeight="1" x14ac:dyDescent="0.2">
      <c r="B62" s="127"/>
      <c r="C62" s="128"/>
      <c r="D62" s="129" t="s">
        <v>93</v>
      </c>
      <c r="E62" s="130"/>
      <c r="F62" s="130"/>
      <c r="G62" s="130"/>
      <c r="H62" s="130"/>
      <c r="I62" s="131">
        <f t="shared" si="0"/>
        <v>253881.43000000002</v>
      </c>
      <c r="J62" s="131">
        <f t="shared" si="0"/>
        <v>85210.97</v>
      </c>
      <c r="K62" s="131">
        <f>K91</f>
        <v>339092.4</v>
      </c>
      <c r="L62" s="128"/>
      <c r="M62" s="132"/>
    </row>
    <row r="63" spans="1:47" s="10" customFormat="1" ht="19.899999999999999" customHeight="1" x14ac:dyDescent="0.2">
      <c r="B63" s="133"/>
      <c r="C63" s="134"/>
      <c r="D63" s="135" t="s">
        <v>94</v>
      </c>
      <c r="E63" s="136"/>
      <c r="F63" s="136"/>
      <c r="G63" s="136"/>
      <c r="H63" s="136"/>
      <c r="I63" s="137">
        <f t="shared" si="0"/>
        <v>253881.43000000002</v>
      </c>
      <c r="J63" s="137">
        <f t="shared" si="0"/>
        <v>85210.97</v>
      </c>
      <c r="K63" s="137">
        <f>K92</f>
        <v>339092.4</v>
      </c>
      <c r="L63" s="134"/>
      <c r="M63" s="138"/>
    </row>
    <row r="64" spans="1:47" s="9" customFormat="1" ht="24.95" customHeight="1" x14ac:dyDescent="0.2">
      <c r="B64" s="127"/>
      <c r="C64" s="128"/>
      <c r="D64" s="129" t="s">
        <v>95</v>
      </c>
      <c r="E64" s="130"/>
      <c r="F64" s="130"/>
      <c r="G64" s="130"/>
      <c r="H64" s="130"/>
      <c r="I64" s="131">
        <f>Q151</f>
        <v>404639.20999999996</v>
      </c>
      <c r="J64" s="131">
        <f>R151</f>
        <v>339421</v>
      </c>
      <c r="K64" s="131">
        <f>K151</f>
        <v>744060.21</v>
      </c>
      <c r="L64" s="128"/>
      <c r="M64" s="132"/>
    </row>
    <row r="65" spans="1:31" s="10" customFormat="1" ht="19.899999999999999" customHeight="1" x14ac:dyDescent="0.2">
      <c r="B65" s="133"/>
      <c r="C65" s="134"/>
      <c r="D65" s="135" t="s">
        <v>96</v>
      </c>
      <c r="E65" s="136"/>
      <c r="F65" s="136"/>
      <c r="G65" s="136"/>
      <c r="H65" s="136"/>
      <c r="I65" s="137">
        <f>Q152</f>
        <v>216289.13</v>
      </c>
      <c r="J65" s="137">
        <f>R152</f>
        <v>45353</v>
      </c>
      <c r="K65" s="137">
        <f>K152</f>
        <v>261642.13</v>
      </c>
      <c r="L65" s="134"/>
      <c r="M65" s="138"/>
    </row>
    <row r="66" spans="1:31" s="10" customFormat="1" ht="19.899999999999999" customHeight="1" x14ac:dyDescent="0.2">
      <c r="B66" s="133"/>
      <c r="C66" s="134"/>
      <c r="D66" s="135" t="s">
        <v>97</v>
      </c>
      <c r="E66" s="136"/>
      <c r="F66" s="136"/>
      <c r="G66" s="136"/>
      <c r="H66" s="136"/>
      <c r="I66" s="137">
        <f>Q184</f>
        <v>188350.07999999999</v>
      </c>
      <c r="J66" s="137">
        <f>R184</f>
        <v>294068</v>
      </c>
      <c r="K66" s="137">
        <f>K184</f>
        <v>482418.07999999996</v>
      </c>
      <c r="L66" s="134"/>
      <c r="M66" s="138"/>
    </row>
    <row r="67" spans="1:31" s="9" customFormat="1" ht="24.95" customHeight="1" x14ac:dyDescent="0.2">
      <c r="B67" s="127"/>
      <c r="C67" s="128"/>
      <c r="D67" s="129" t="s">
        <v>98</v>
      </c>
      <c r="E67" s="130"/>
      <c r="F67" s="130"/>
      <c r="G67" s="130"/>
      <c r="H67" s="130"/>
      <c r="I67" s="131">
        <f>Q264</f>
        <v>0</v>
      </c>
      <c r="J67" s="131">
        <f>R264</f>
        <v>13715</v>
      </c>
      <c r="K67" s="131">
        <f>K264</f>
        <v>13715</v>
      </c>
      <c r="L67" s="128"/>
      <c r="M67" s="132"/>
    </row>
    <row r="68" spans="1:31" s="9" customFormat="1" ht="24.95" customHeight="1" x14ac:dyDescent="0.2">
      <c r="B68" s="127"/>
      <c r="C68" s="128"/>
      <c r="D68" s="129" t="s">
        <v>99</v>
      </c>
      <c r="E68" s="130"/>
      <c r="F68" s="130"/>
      <c r="G68" s="130"/>
      <c r="H68" s="130"/>
      <c r="I68" s="131">
        <f>Q277</f>
        <v>0</v>
      </c>
      <c r="J68" s="131">
        <f>R277</f>
        <v>22000</v>
      </c>
      <c r="K68" s="131">
        <f>K277</f>
        <v>22000</v>
      </c>
      <c r="L68" s="128"/>
      <c r="M68" s="132"/>
    </row>
    <row r="69" spans="1:31" s="10" customFormat="1" ht="19.899999999999999" customHeight="1" x14ac:dyDescent="0.2">
      <c r="B69" s="133"/>
      <c r="C69" s="134"/>
      <c r="D69" s="135" t="s">
        <v>100</v>
      </c>
      <c r="E69" s="136"/>
      <c r="F69" s="136"/>
      <c r="G69" s="136"/>
      <c r="H69" s="136"/>
      <c r="I69" s="137">
        <f>Q278</f>
        <v>0</v>
      </c>
      <c r="J69" s="137">
        <f>R278</f>
        <v>17000</v>
      </c>
      <c r="K69" s="137">
        <f>K278</f>
        <v>17000</v>
      </c>
      <c r="L69" s="134"/>
      <c r="M69" s="138"/>
    </row>
    <row r="70" spans="1:31" s="10" customFormat="1" ht="19.899999999999999" customHeight="1" x14ac:dyDescent="0.2">
      <c r="B70" s="133"/>
      <c r="C70" s="134"/>
      <c r="D70" s="135" t="s">
        <v>101</v>
      </c>
      <c r="E70" s="136"/>
      <c r="F70" s="136"/>
      <c r="G70" s="136"/>
      <c r="H70" s="136"/>
      <c r="I70" s="137">
        <f>Q288</f>
        <v>0</v>
      </c>
      <c r="J70" s="137">
        <f>R288</f>
        <v>5000</v>
      </c>
      <c r="K70" s="137">
        <f>K288</f>
        <v>5000</v>
      </c>
      <c r="L70" s="134"/>
      <c r="M70" s="138"/>
    </row>
    <row r="71" spans="1:31" s="2" customFormat="1" ht="21.75" customHeight="1" x14ac:dyDescent="0.2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9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6.95" customHeight="1" x14ac:dyDescent="0.2">
      <c r="A72" s="30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9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6" spans="1:31" s="2" customFormat="1" ht="6.95" customHeight="1" x14ac:dyDescent="0.2">
      <c r="A76" s="30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9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24.95" customHeight="1" x14ac:dyDescent="0.2">
      <c r="A77" s="30"/>
      <c r="B77" s="31"/>
      <c r="C77" s="22" t="s">
        <v>102</v>
      </c>
      <c r="D77" s="32"/>
      <c r="E77" s="32"/>
      <c r="F77" s="32"/>
      <c r="G77" s="32"/>
      <c r="H77" s="32"/>
      <c r="I77" s="32"/>
      <c r="J77" s="32"/>
      <c r="K77" s="32"/>
      <c r="L77" s="32"/>
      <c r="M77" s="9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 x14ac:dyDescent="0.2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9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 x14ac:dyDescent="0.2">
      <c r="A79" s="30"/>
      <c r="B79" s="31"/>
      <c r="C79" s="27" t="s">
        <v>15</v>
      </c>
      <c r="D79" s="32"/>
      <c r="E79" s="32"/>
      <c r="F79" s="32"/>
      <c r="G79" s="32"/>
      <c r="H79" s="32"/>
      <c r="I79" s="32"/>
      <c r="J79" s="32"/>
      <c r="K79" s="32"/>
      <c r="L79" s="32"/>
      <c r="M79" s="9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6.5" customHeight="1" x14ac:dyDescent="0.2">
      <c r="A80" s="30"/>
      <c r="B80" s="31"/>
      <c r="C80" s="32"/>
      <c r="D80" s="32"/>
      <c r="E80" s="332" t="str">
        <f>E7</f>
        <v>Výstavba chodníku v ul. Elišky Krásnohorské, Chomutov</v>
      </c>
      <c r="F80" s="333"/>
      <c r="G80" s="333"/>
      <c r="H80" s="333"/>
      <c r="I80" s="32"/>
      <c r="J80" s="32"/>
      <c r="K80" s="32"/>
      <c r="L80" s="32"/>
      <c r="M80" s="9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2" customHeight="1" x14ac:dyDescent="0.2">
      <c r="A81" s="30"/>
      <c r="B81" s="31"/>
      <c r="C81" s="27" t="s">
        <v>81</v>
      </c>
      <c r="D81" s="32"/>
      <c r="E81" s="32"/>
      <c r="F81" s="32"/>
      <c r="G81" s="32"/>
      <c r="H81" s="32"/>
      <c r="I81" s="32"/>
      <c r="J81" s="32"/>
      <c r="K81" s="32"/>
      <c r="L81" s="32"/>
      <c r="M81" s="9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6.5" customHeight="1" x14ac:dyDescent="0.2">
      <c r="A82" s="30"/>
      <c r="B82" s="31"/>
      <c r="C82" s="32"/>
      <c r="D82" s="32"/>
      <c r="E82" s="305" t="str">
        <f>E9</f>
        <v>22053 - Veřejné osvětlení</v>
      </c>
      <c r="F82" s="334"/>
      <c r="G82" s="334"/>
      <c r="H82" s="334"/>
      <c r="I82" s="32"/>
      <c r="J82" s="32"/>
      <c r="K82" s="32"/>
      <c r="L82" s="32"/>
      <c r="M82" s="9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9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2" customFormat="1" ht="12" customHeight="1" x14ac:dyDescent="0.2">
      <c r="A84" s="30"/>
      <c r="B84" s="31"/>
      <c r="C84" s="27" t="s">
        <v>20</v>
      </c>
      <c r="D84" s="32"/>
      <c r="E84" s="32"/>
      <c r="F84" s="25" t="str">
        <f>F12</f>
        <v>Spořice</v>
      </c>
      <c r="G84" s="32"/>
      <c r="H84" s="32"/>
      <c r="I84" s="27" t="s">
        <v>22</v>
      </c>
      <c r="J84" s="55" t="str">
        <f>IF(J12="","",J12)</f>
        <v>22. 7. 2022</v>
      </c>
      <c r="K84" s="32"/>
      <c r="L84" s="32"/>
      <c r="M84" s="99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5" s="2" customFormat="1" ht="6.95" customHeight="1" x14ac:dyDescent="0.2">
      <c r="A85" s="30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99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5" s="2" customFormat="1" ht="15.2" customHeight="1" x14ac:dyDescent="0.2">
      <c r="A86" s="30"/>
      <c r="B86" s="31"/>
      <c r="C86" s="27" t="s">
        <v>24</v>
      </c>
      <c r="D86" s="32"/>
      <c r="E86" s="32"/>
      <c r="F86" s="25" t="str">
        <f>E15</f>
        <v xml:space="preserve"> </v>
      </c>
      <c r="G86" s="32"/>
      <c r="H86" s="32"/>
      <c r="I86" s="27" t="s">
        <v>29</v>
      </c>
      <c r="J86" s="28" t="str">
        <f>E21</f>
        <v xml:space="preserve"> </v>
      </c>
      <c r="K86" s="32"/>
      <c r="L86" s="32"/>
      <c r="M86" s="99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65" s="2" customFormat="1" ht="15.2" customHeight="1" x14ac:dyDescent="0.2">
      <c r="A87" s="30"/>
      <c r="B87" s="31"/>
      <c r="C87" s="27" t="s">
        <v>28</v>
      </c>
      <c r="D87" s="32"/>
      <c r="E87" s="32"/>
      <c r="F87" s="25" t="str">
        <f>IF(E18="","",E18)</f>
        <v xml:space="preserve"> </v>
      </c>
      <c r="G87" s="32"/>
      <c r="H87" s="32"/>
      <c r="I87" s="27" t="s">
        <v>30</v>
      </c>
      <c r="J87" s="28" t="str">
        <f>E24</f>
        <v>Ing. Ivan Menhard</v>
      </c>
      <c r="K87" s="32"/>
      <c r="L87" s="32"/>
      <c r="M87" s="99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65" s="2" customFormat="1" ht="10.3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99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65" s="11" customFormat="1" ht="29.25" customHeight="1" x14ac:dyDescent="0.2">
      <c r="A89" s="139"/>
      <c r="B89" s="140"/>
      <c r="C89" s="141" t="s">
        <v>103</v>
      </c>
      <c r="D89" s="142" t="s">
        <v>52</v>
      </c>
      <c r="E89" s="142" t="s">
        <v>48</v>
      </c>
      <c r="F89" s="142" t="s">
        <v>49</v>
      </c>
      <c r="G89" s="142" t="s">
        <v>104</v>
      </c>
      <c r="H89" s="142" t="s">
        <v>105</v>
      </c>
      <c r="I89" s="142" t="s">
        <v>106</v>
      </c>
      <c r="J89" s="142" t="s">
        <v>107</v>
      </c>
      <c r="K89" s="142" t="s">
        <v>91</v>
      </c>
      <c r="L89" s="143" t="s">
        <v>108</v>
      </c>
      <c r="M89" s="144"/>
      <c r="N89" s="64" t="s">
        <v>18</v>
      </c>
      <c r="O89" s="65" t="s">
        <v>37</v>
      </c>
      <c r="P89" s="65" t="s">
        <v>109</v>
      </c>
      <c r="Q89" s="65" t="s">
        <v>110</v>
      </c>
      <c r="R89" s="65" t="s">
        <v>111</v>
      </c>
      <c r="S89" s="65" t="s">
        <v>112</v>
      </c>
      <c r="T89" s="65" t="s">
        <v>113</v>
      </c>
      <c r="U89" s="65" t="s">
        <v>114</v>
      </c>
      <c r="V89" s="65" t="s">
        <v>115</v>
      </c>
      <c r="W89" s="65" t="s">
        <v>116</v>
      </c>
      <c r="X89" s="66" t="s">
        <v>117</v>
      </c>
      <c r="Y89" s="139"/>
      <c r="Z89" s="139"/>
      <c r="AA89" s="139"/>
      <c r="AB89" s="139"/>
      <c r="AC89" s="139"/>
      <c r="AD89" s="139"/>
      <c r="AE89" s="139"/>
    </row>
    <row r="90" spans="1:65" s="2" customFormat="1" ht="22.9" customHeight="1" x14ac:dyDescent="0.25">
      <c r="A90" s="30"/>
      <c r="B90" s="31"/>
      <c r="C90" s="71" t="s">
        <v>118</v>
      </c>
      <c r="D90" s="32"/>
      <c r="E90" s="32"/>
      <c r="F90" s="32"/>
      <c r="G90" s="32"/>
      <c r="H90" s="32"/>
      <c r="I90" s="32"/>
      <c r="J90" s="32"/>
      <c r="K90" s="145">
        <f>BK90</f>
        <v>1118867.6099999999</v>
      </c>
      <c r="L90" s="32"/>
      <c r="M90" s="35"/>
      <c r="N90" s="67"/>
      <c r="O90" s="146"/>
      <c r="P90" s="68"/>
      <c r="Q90" s="147">
        <f>Q91+Q151+Q264+Q277</f>
        <v>658520.64</v>
      </c>
      <c r="R90" s="147">
        <f>R91+R151+R264+R277</f>
        <v>460346.97</v>
      </c>
      <c r="S90" s="68"/>
      <c r="T90" s="148">
        <f>T91+T151+T264+T277</f>
        <v>1075.115536</v>
      </c>
      <c r="U90" s="68"/>
      <c r="V90" s="148">
        <f>V91+V151+V264+V277</f>
        <v>3.0978412000000004</v>
      </c>
      <c r="W90" s="68"/>
      <c r="X90" s="149">
        <f>X91+X151+X264+X277</f>
        <v>0.59</v>
      </c>
      <c r="Y90" s="30"/>
      <c r="Z90" s="30"/>
      <c r="AA90" s="30"/>
      <c r="AB90" s="30"/>
      <c r="AC90" s="30"/>
      <c r="AD90" s="30"/>
      <c r="AE90" s="30"/>
      <c r="AT90" s="16" t="s">
        <v>68</v>
      </c>
      <c r="AU90" s="16" t="s">
        <v>92</v>
      </c>
      <c r="BK90" s="150">
        <f>BK91+BK151+BK264+BK277</f>
        <v>1118867.6099999999</v>
      </c>
    </row>
    <row r="91" spans="1:65" s="12" customFormat="1" ht="25.9" customHeight="1" x14ac:dyDescent="0.2">
      <c r="B91" s="151"/>
      <c r="C91" s="152"/>
      <c r="D91" s="153" t="s">
        <v>68</v>
      </c>
      <c r="E91" s="154" t="s">
        <v>119</v>
      </c>
      <c r="F91" s="154" t="s">
        <v>120</v>
      </c>
      <c r="G91" s="152"/>
      <c r="H91" s="152"/>
      <c r="I91" s="152"/>
      <c r="J91" s="152"/>
      <c r="K91" s="155">
        <f>BK91</f>
        <v>339092.4</v>
      </c>
      <c r="L91" s="152"/>
      <c r="M91" s="156"/>
      <c r="N91" s="157"/>
      <c r="O91" s="158"/>
      <c r="P91" s="158"/>
      <c r="Q91" s="159">
        <f>Q92</f>
        <v>253881.43000000002</v>
      </c>
      <c r="R91" s="159">
        <f>R92</f>
        <v>85210.97</v>
      </c>
      <c r="S91" s="158"/>
      <c r="T91" s="160">
        <f>T92</f>
        <v>175.28947399999998</v>
      </c>
      <c r="U91" s="158"/>
      <c r="V91" s="160">
        <f>V92</f>
        <v>0.68244100000000008</v>
      </c>
      <c r="W91" s="158"/>
      <c r="X91" s="161">
        <f>X92</f>
        <v>0</v>
      </c>
      <c r="AR91" s="162" t="s">
        <v>79</v>
      </c>
      <c r="AT91" s="163" t="s">
        <v>68</v>
      </c>
      <c r="AU91" s="163" t="s">
        <v>69</v>
      </c>
      <c r="AY91" s="162" t="s">
        <v>121</v>
      </c>
      <c r="BK91" s="164">
        <f>BK92</f>
        <v>339092.4</v>
      </c>
    </row>
    <row r="92" spans="1:65" s="12" customFormat="1" ht="22.9" customHeight="1" x14ac:dyDescent="0.2">
      <c r="B92" s="151"/>
      <c r="C92" s="152"/>
      <c r="D92" s="153" t="s">
        <v>68</v>
      </c>
      <c r="E92" s="165" t="s">
        <v>122</v>
      </c>
      <c r="F92" s="165" t="s">
        <v>123</v>
      </c>
      <c r="G92" s="152"/>
      <c r="H92" s="152"/>
      <c r="I92" s="152"/>
      <c r="J92" s="152"/>
      <c r="K92" s="166">
        <f>BK92</f>
        <v>339092.4</v>
      </c>
      <c r="L92" s="152"/>
      <c r="M92" s="156"/>
      <c r="N92" s="157"/>
      <c r="O92" s="158"/>
      <c r="P92" s="158"/>
      <c r="Q92" s="159">
        <f>SUM(Q93:Q150)</f>
        <v>253881.43000000002</v>
      </c>
      <c r="R92" s="159">
        <f>SUM(R93:R150)</f>
        <v>85210.97</v>
      </c>
      <c r="S92" s="158"/>
      <c r="T92" s="160">
        <f>SUM(T93:T150)</f>
        <v>175.28947399999998</v>
      </c>
      <c r="U92" s="158"/>
      <c r="V92" s="160">
        <f>SUM(V93:V150)</f>
        <v>0.68244100000000008</v>
      </c>
      <c r="W92" s="158"/>
      <c r="X92" s="161">
        <f>SUM(X93:X150)</f>
        <v>0</v>
      </c>
      <c r="AR92" s="162" t="s">
        <v>79</v>
      </c>
      <c r="AT92" s="163" t="s">
        <v>68</v>
      </c>
      <c r="AU92" s="163" t="s">
        <v>77</v>
      </c>
      <c r="AY92" s="162" t="s">
        <v>121</v>
      </c>
      <c r="BK92" s="164">
        <f>SUM(BK93:BK150)</f>
        <v>339092.4</v>
      </c>
    </row>
    <row r="93" spans="1:65" s="2" customFormat="1" ht="24.2" customHeight="1" x14ac:dyDescent="0.2">
      <c r="A93" s="30"/>
      <c r="B93" s="31"/>
      <c r="C93" s="167" t="s">
        <v>77</v>
      </c>
      <c r="D93" s="167" t="s">
        <v>124</v>
      </c>
      <c r="E93" s="168" t="s">
        <v>125</v>
      </c>
      <c r="F93" s="169" t="s">
        <v>126</v>
      </c>
      <c r="G93" s="170" t="s">
        <v>127</v>
      </c>
      <c r="H93" s="171">
        <v>96.5</v>
      </c>
      <c r="I93" s="172">
        <v>0</v>
      </c>
      <c r="J93" s="172">
        <v>49.5</v>
      </c>
      <c r="K93" s="172">
        <f>ROUND(P93*H93,2)</f>
        <v>4776.75</v>
      </c>
      <c r="L93" s="169" t="s">
        <v>128</v>
      </c>
      <c r="M93" s="35"/>
      <c r="N93" s="173" t="s">
        <v>18</v>
      </c>
      <c r="O93" s="174" t="s">
        <v>38</v>
      </c>
      <c r="P93" s="175">
        <f>I93+J93</f>
        <v>49.5</v>
      </c>
      <c r="Q93" s="175">
        <f>ROUND(I93*H93,2)</f>
        <v>0</v>
      </c>
      <c r="R93" s="175">
        <f>ROUND(J93*H93,2)</f>
        <v>4776.75</v>
      </c>
      <c r="S93" s="176">
        <v>9.8000000000000004E-2</v>
      </c>
      <c r="T93" s="176">
        <f>S93*H93</f>
        <v>9.4570000000000007</v>
      </c>
      <c r="U93" s="176">
        <v>0</v>
      </c>
      <c r="V93" s="176">
        <f>U93*H93</f>
        <v>0</v>
      </c>
      <c r="W93" s="176">
        <v>0</v>
      </c>
      <c r="X93" s="177">
        <f>W93*H93</f>
        <v>0</v>
      </c>
      <c r="Y93" s="30"/>
      <c r="Z93" s="30"/>
      <c r="AA93" s="30"/>
      <c r="AB93" s="30"/>
      <c r="AC93" s="30"/>
      <c r="AD93" s="30"/>
      <c r="AE93" s="30"/>
      <c r="AR93" s="178" t="s">
        <v>129</v>
      </c>
      <c r="AT93" s="178" t="s">
        <v>124</v>
      </c>
      <c r="AU93" s="178" t="s">
        <v>79</v>
      </c>
      <c r="AY93" s="16" t="s">
        <v>121</v>
      </c>
      <c r="BE93" s="179">
        <f>IF(O93="základní",K93,0)</f>
        <v>4776.75</v>
      </c>
      <c r="BF93" s="179">
        <f>IF(O93="snížená",K93,0)</f>
        <v>0</v>
      </c>
      <c r="BG93" s="179">
        <f>IF(O93="zákl. přenesená",K93,0)</f>
        <v>0</v>
      </c>
      <c r="BH93" s="179">
        <f>IF(O93="sníž. přenesená",K93,0)</f>
        <v>0</v>
      </c>
      <c r="BI93" s="179">
        <f>IF(O93="nulová",K93,0)</f>
        <v>0</v>
      </c>
      <c r="BJ93" s="16" t="s">
        <v>77</v>
      </c>
      <c r="BK93" s="179">
        <f>ROUND(P93*H93,2)</f>
        <v>4776.75</v>
      </c>
      <c r="BL93" s="16" t="s">
        <v>129</v>
      </c>
      <c r="BM93" s="178" t="s">
        <v>130</v>
      </c>
    </row>
    <row r="94" spans="1:65" s="2" customFormat="1" ht="19.5" x14ac:dyDescent="0.2">
      <c r="A94" s="30"/>
      <c r="B94" s="31"/>
      <c r="C94" s="32"/>
      <c r="D94" s="180" t="s">
        <v>131</v>
      </c>
      <c r="E94" s="32"/>
      <c r="F94" s="181" t="s">
        <v>132</v>
      </c>
      <c r="G94" s="32"/>
      <c r="H94" s="32"/>
      <c r="I94" s="32"/>
      <c r="J94" s="32"/>
      <c r="K94" s="32"/>
      <c r="L94" s="32"/>
      <c r="M94" s="35"/>
      <c r="N94" s="182"/>
      <c r="O94" s="183"/>
      <c r="P94" s="60"/>
      <c r="Q94" s="60"/>
      <c r="R94" s="60"/>
      <c r="S94" s="60"/>
      <c r="T94" s="60"/>
      <c r="U94" s="60"/>
      <c r="V94" s="60"/>
      <c r="W94" s="60"/>
      <c r="X94" s="61"/>
      <c r="Y94" s="30"/>
      <c r="Z94" s="30"/>
      <c r="AA94" s="30"/>
      <c r="AB94" s="30"/>
      <c r="AC94" s="30"/>
      <c r="AD94" s="30"/>
      <c r="AE94" s="30"/>
      <c r="AT94" s="16" t="s">
        <v>131</v>
      </c>
      <c r="AU94" s="16" t="s">
        <v>79</v>
      </c>
    </row>
    <row r="95" spans="1:65" s="2" customFormat="1" ht="11.25" x14ac:dyDescent="0.2">
      <c r="A95" s="30"/>
      <c r="B95" s="31"/>
      <c r="C95" s="32"/>
      <c r="D95" s="184" t="s">
        <v>133</v>
      </c>
      <c r="E95" s="32"/>
      <c r="F95" s="185" t="s">
        <v>134</v>
      </c>
      <c r="G95" s="32"/>
      <c r="H95" s="32"/>
      <c r="I95" s="32"/>
      <c r="J95" s="32"/>
      <c r="K95" s="32"/>
      <c r="L95" s="32"/>
      <c r="M95" s="35"/>
      <c r="N95" s="182"/>
      <c r="O95" s="183"/>
      <c r="P95" s="60"/>
      <c r="Q95" s="60"/>
      <c r="R95" s="60"/>
      <c r="S95" s="60"/>
      <c r="T95" s="60"/>
      <c r="U95" s="60"/>
      <c r="V95" s="60"/>
      <c r="W95" s="60"/>
      <c r="X95" s="61"/>
      <c r="Y95" s="30"/>
      <c r="Z95" s="30"/>
      <c r="AA95" s="30"/>
      <c r="AB95" s="30"/>
      <c r="AC95" s="30"/>
      <c r="AD95" s="30"/>
      <c r="AE95" s="30"/>
      <c r="AT95" s="16" t="s">
        <v>133</v>
      </c>
      <c r="AU95" s="16" t="s">
        <v>79</v>
      </c>
    </row>
    <row r="96" spans="1:65" s="13" customFormat="1" ht="11.25" x14ac:dyDescent="0.2">
      <c r="B96" s="186"/>
      <c r="C96" s="187"/>
      <c r="D96" s="180" t="s">
        <v>135</v>
      </c>
      <c r="E96" s="188" t="s">
        <v>18</v>
      </c>
      <c r="F96" s="189" t="s">
        <v>136</v>
      </c>
      <c r="G96" s="187"/>
      <c r="H96" s="190">
        <v>96.5</v>
      </c>
      <c r="I96" s="187"/>
      <c r="J96" s="187"/>
      <c r="K96" s="187"/>
      <c r="L96" s="187"/>
      <c r="M96" s="191"/>
      <c r="N96" s="192"/>
      <c r="O96" s="193"/>
      <c r="P96" s="193"/>
      <c r="Q96" s="193"/>
      <c r="R96" s="193"/>
      <c r="S96" s="193"/>
      <c r="T96" s="193"/>
      <c r="U96" s="193"/>
      <c r="V96" s="193"/>
      <c r="W96" s="193"/>
      <c r="X96" s="194"/>
      <c r="AT96" s="195" t="s">
        <v>135</v>
      </c>
      <c r="AU96" s="195" t="s">
        <v>79</v>
      </c>
      <c r="AV96" s="13" t="s">
        <v>79</v>
      </c>
      <c r="AW96" s="13" t="s">
        <v>5</v>
      </c>
      <c r="AX96" s="13" t="s">
        <v>77</v>
      </c>
      <c r="AY96" s="195" t="s">
        <v>121</v>
      </c>
    </row>
    <row r="97" spans="1:65" s="2" customFormat="1" ht="24.2" customHeight="1" x14ac:dyDescent="0.2">
      <c r="A97" s="30"/>
      <c r="B97" s="31"/>
      <c r="C97" s="196" t="s">
        <v>79</v>
      </c>
      <c r="D97" s="196" t="s">
        <v>137</v>
      </c>
      <c r="E97" s="197" t="s">
        <v>138</v>
      </c>
      <c r="F97" s="198" t="s">
        <v>139</v>
      </c>
      <c r="G97" s="199" t="s">
        <v>127</v>
      </c>
      <c r="H97" s="200">
        <v>106.15</v>
      </c>
      <c r="I97" s="201">
        <v>17.899999999999999</v>
      </c>
      <c r="J97" s="202"/>
      <c r="K97" s="201">
        <f>ROUND(P97*H97,2)</f>
        <v>1900.09</v>
      </c>
      <c r="L97" s="198" t="s">
        <v>128</v>
      </c>
      <c r="M97" s="203"/>
      <c r="N97" s="204" t="s">
        <v>18</v>
      </c>
      <c r="O97" s="174" t="s">
        <v>38</v>
      </c>
      <c r="P97" s="175">
        <f>I97+J97</f>
        <v>17.899999999999999</v>
      </c>
      <c r="Q97" s="175">
        <f>ROUND(I97*H97,2)</f>
        <v>1900.09</v>
      </c>
      <c r="R97" s="175">
        <f>ROUND(J97*H97,2)</f>
        <v>0</v>
      </c>
      <c r="S97" s="176">
        <v>0</v>
      </c>
      <c r="T97" s="176">
        <f>S97*H97</f>
        <v>0</v>
      </c>
      <c r="U97" s="176">
        <v>1.2E-4</v>
      </c>
      <c r="V97" s="176">
        <f>U97*H97</f>
        <v>1.2738000000000001E-2</v>
      </c>
      <c r="W97" s="176">
        <v>0</v>
      </c>
      <c r="X97" s="177">
        <f>W97*H97</f>
        <v>0</v>
      </c>
      <c r="Y97" s="30"/>
      <c r="Z97" s="30"/>
      <c r="AA97" s="30"/>
      <c r="AB97" s="30"/>
      <c r="AC97" s="30"/>
      <c r="AD97" s="30"/>
      <c r="AE97" s="30"/>
      <c r="AR97" s="178" t="s">
        <v>140</v>
      </c>
      <c r="AT97" s="178" t="s">
        <v>137</v>
      </c>
      <c r="AU97" s="178" t="s">
        <v>79</v>
      </c>
      <c r="AY97" s="16" t="s">
        <v>121</v>
      </c>
      <c r="BE97" s="179">
        <f>IF(O97="základní",K97,0)</f>
        <v>1900.09</v>
      </c>
      <c r="BF97" s="179">
        <f>IF(O97="snížená",K97,0)</f>
        <v>0</v>
      </c>
      <c r="BG97" s="179">
        <f>IF(O97="zákl. přenesená",K97,0)</f>
        <v>0</v>
      </c>
      <c r="BH97" s="179">
        <f>IF(O97="sníž. přenesená",K97,0)</f>
        <v>0</v>
      </c>
      <c r="BI97" s="179">
        <f>IF(O97="nulová",K97,0)</f>
        <v>0</v>
      </c>
      <c r="BJ97" s="16" t="s">
        <v>77</v>
      </c>
      <c r="BK97" s="179">
        <f>ROUND(P97*H97,2)</f>
        <v>1900.09</v>
      </c>
      <c r="BL97" s="16" t="s">
        <v>129</v>
      </c>
      <c r="BM97" s="178" t="s">
        <v>141</v>
      </c>
    </row>
    <row r="98" spans="1:65" s="2" customFormat="1" ht="11.25" x14ac:dyDescent="0.2">
      <c r="A98" s="30"/>
      <c r="B98" s="31"/>
      <c r="C98" s="32"/>
      <c r="D98" s="180" t="s">
        <v>131</v>
      </c>
      <c r="E98" s="32"/>
      <c r="F98" s="181" t="s">
        <v>139</v>
      </c>
      <c r="G98" s="32"/>
      <c r="H98" s="32"/>
      <c r="I98" s="32"/>
      <c r="J98" s="32"/>
      <c r="K98" s="32"/>
      <c r="L98" s="32"/>
      <c r="M98" s="35"/>
      <c r="N98" s="182"/>
      <c r="O98" s="183"/>
      <c r="P98" s="60"/>
      <c r="Q98" s="60"/>
      <c r="R98" s="60"/>
      <c r="S98" s="60"/>
      <c r="T98" s="60"/>
      <c r="U98" s="60"/>
      <c r="V98" s="60"/>
      <c r="W98" s="60"/>
      <c r="X98" s="61"/>
      <c r="Y98" s="30"/>
      <c r="Z98" s="30"/>
      <c r="AA98" s="30"/>
      <c r="AB98" s="30"/>
      <c r="AC98" s="30"/>
      <c r="AD98" s="30"/>
      <c r="AE98" s="30"/>
      <c r="AT98" s="16" t="s">
        <v>131</v>
      </c>
      <c r="AU98" s="16" t="s">
        <v>79</v>
      </c>
    </row>
    <row r="99" spans="1:65" s="2" customFormat="1" ht="19.5" x14ac:dyDescent="0.2">
      <c r="A99" s="30"/>
      <c r="B99" s="31"/>
      <c r="C99" s="32"/>
      <c r="D99" s="180" t="s">
        <v>142</v>
      </c>
      <c r="E99" s="32"/>
      <c r="F99" s="205" t="s">
        <v>143</v>
      </c>
      <c r="G99" s="32"/>
      <c r="H99" s="32"/>
      <c r="I99" s="32"/>
      <c r="J99" s="32"/>
      <c r="K99" s="32"/>
      <c r="L99" s="32"/>
      <c r="M99" s="35"/>
      <c r="N99" s="182"/>
      <c r="O99" s="183"/>
      <c r="P99" s="60"/>
      <c r="Q99" s="60"/>
      <c r="R99" s="60"/>
      <c r="S99" s="60"/>
      <c r="T99" s="60"/>
      <c r="U99" s="60"/>
      <c r="V99" s="60"/>
      <c r="W99" s="60"/>
      <c r="X99" s="61"/>
      <c r="Y99" s="30"/>
      <c r="Z99" s="30"/>
      <c r="AA99" s="30"/>
      <c r="AB99" s="30"/>
      <c r="AC99" s="30"/>
      <c r="AD99" s="30"/>
      <c r="AE99" s="30"/>
      <c r="AT99" s="16" t="s">
        <v>142</v>
      </c>
      <c r="AU99" s="16" t="s">
        <v>79</v>
      </c>
    </row>
    <row r="100" spans="1:65" s="13" customFormat="1" ht="11.25" x14ac:dyDescent="0.2">
      <c r="B100" s="186"/>
      <c r="C100" s="187"/>
      <c r="D100" s="180" t="s">
        <v>135</v>
      </c>
      <c r="E100" s="187"/>
      <c r="F100" s="189" t="s">
        <v>144</v>
      </c>
      <c r="G100" s="187"/>
      <c r="H100" s="190">
        <v>106.15</v>
      </c>
      <c r="I100" s="187"/>
      <c r="J100" s="187"/>
      <c r="K100" s="187"/>
      <c r="L100" s="187"/>
      <c r="M100" s="191"/>
      <c r="N100" s="192"/>
      <c r="O100" s="193"/>
      <c r="P100" s="193"/>
      <c r="Q100" s="193"/>
      <c r="R100" s="193"/>
      <c r="S100" s="193"/>
      <c r="T100" s="193"/>
      <c r="U100" s="193"/>
      <c r="V100" s="193"/>
      <c r="W100" s="193"/>
      <c r="X100" s="194"/>
      <c r="AT100" s="195" t="s">
        <v>135</v>
      </c>
      <c r="AU100" s="195" t="s">
        <v>79</v>
      </c>
      <c r="AV100" s="13" t="s">
        <v>79</v>
      </c>
      <c r="AW100" s="13" t="s">
        <v>4</v>
      </c>
      <c r="AX100" s="13" t="s">
        <v>77</v>
      </c>
      <c r="AY100" s="195" t="s">
        <v>121</v>
      </c>
    </row>
    <row r="101" spans="1:65" s="2" customFormat="1" ht="24.2" customHeight="1" x14ac:dyDescent="0.2">
      <c r="A101" s="30"/>
      <c r="B101" s="31"/>
      <c r="C101" s="167" t="s">
        <v>145</v>
      </c>
      <c r="D101" s="167" t="s">
        <v>124</v>
      </c>
      <c r="E101" s="168" t="s">
        <v>146</v>
      </c>
      <c r="F101" s="169" t="s">
        <v>147</v>
      </c>
      <c r="G101" s="170" t="s">
        <v>127</v>
      </c>
      <c r="H101" s="171">
        <v>380</v>
      </c>
      <c r="I101" s="172">
        <v>0</v>
      </c>
      <c r="J101" s="172">
        <v>69.7</v>
      </c>
      <c r="K101" s="172">
        <f>ROUND(P101*H101,2)</f>
        <v>26486</v>
      </c>
      <c r="L101" s="169" t="s">
        <v>128</v>
      </c>
      <c r="M101" s="35"/>
      <c r="N101" s="173" t="s">
        <v>18</v>
      </c>
      <c r="O101" s="174" t="s">
        <v>38</v>
      </c>
      <c r="P101" s="175">
        <f>I101+J101</f>
        <v>69.7</v>
      </c>
      <c r="Q101" s="175">
        <f>ROUND(I101*H101,2)</f>
        <v>0</v>
      </c>
      <c r="R101" s="175">
        <f>ROUND(J101*H101,2)</f>
        <v>26486</v>
      </c>
      <c r="S101" s="176">
        <v>0.13800000000000001</v>
      </c>
      <c r="T101" s="176">
        <f>S101*H101</f>
        <v>52.440000000000005</v>
      </c>
      <c r="U101" s="176">
        <v>0</v>
      </c>
      <c r="V101" s="176">
        <f>U101*H101</f>
        <v>0</v>
      </c>
      <c r="W101" s="176">
        <v>0</v>
      </c>
      <c r="X101" s="177">
        <f>W101*H101</f>
        <v>0</v>
      </c>
      <c r="Y101" s="30"/>
      <c r="Z101" s="30"/>
      <c r="AA101" s="30"/>
      <c r="AB101" s="30"/>
      <c r="AC101" s="30"/>
      <c r="AD101" s="30"/>
      <c r="AE101" s="30"/>
      <c r="AR101" s="178" t="s">
        <v>129</v>
      </c>
      <c r="AT101" s="178" t="s">
        <v>124</v>
      </c>
      <c r="AU101" s="178" t="s">
        <v>79</v>
      </c>
      <c r="AY101" s="16" t="s">
        <v>121</v>
      </c>
      <c r="BE101" s="179">
        <f>IF(O101="základní",K101,0)</f>
        <v>26486</v>
      </c>
      <c r="BF101" s="179">
        <f>IF(O101="snížená",K101,0)</f>
        <v>0</v>
      </c>
      <c r="BG101" s="179">
        <f>IF(O101="zákl. přenesená",K101,0)</f>
        <v>0</v>
      </c>
      <c r="BH101" s="179">
        <f>IF(O101="sníž. přenesená",K101,0)</f>
        <v>0</v>
      </c>
      <c r="BI101" s="179">
        <f>IF(O101="nulová",K101,0)</f>
        <v>0</v>
      </c>
      <c r="BJ101" s="16" t="s">
        <v>77</v>
      </c>
      <c r="BK101" s="179">
        <f>ROUND(P101*H101,2)</f>
        <v>26486</v>
      </c>
      <c r="BL101" s="16" t="s">
        <v>129</v>
      </c>
      <c r="BM101" s="178" t="s">
        <v>148</v>
      </c>
    </row>
    <row r="102" spans="1:65" s="2" customFormat="1" ht="19.5" x14ac:dyDescent="0.2">
      <c r="A102" s="30"/>
      <c r="B102" s="31"/>
      <c r="C102" s="32"/>
      <c r="D102" s="180" t="s">
        <v>131</v>
      </c>
      <c r="E102" s="32"/>
      <c r="F102" s="181" t="s">
        <v>149</v>
      </c>
      <c r="G102" s="32"/>
      <c r="H102" s="32"/>
      <c r="I102" s="32"/>
      <c r="J102" s="32"/>
      <c r="K102" s="32"/>
      <c r="L102" s="32"/>
      <c r="M102" s="35"/>
      <c r="N102" s="182"/>
      <c r="O102" s="183"/>
      <c r="P102" s="60"/>
      <c r="Q102" s="60"/>
      <c r="R102" s="60"/>
      <c r="S102" s="60"/>
      <c r="T102" s="60"/>
      <c r="U102" s="60"/>
      <c r="V102" s="60"/>
      <c r="W102" s="60"/>
      <c r="X102" s="61"/>
      <c r="Y102" s="30"/>
      <c r="Z102" s="30"/>
      <c r="AA102" s="30"/>
      <c r="AB102" s="30"/>
      <c r="AC102" s="30"/>
      <c r="AD102" s="30"/>
      <c r="AE102" s="30"/>
      <c r="AT102" s="16" t="s">
        <v>131</v>
      </c>
      <c r="AU102" s="16" t="s">
        <v>79</v>
      </c>
    </row>
    <row r="103" spans="1:65" s="2" customFormat="1" ht="11.25" x14ac:dyDescent="0.2">
      <c r="A103" s="30"/>
      <c r="B103" s="31"/>
      <c r="C103" s="32"/>
      <c r="D103" s="184" t="s">
        <v>133</v>
      </c>
      <c r="E103" s="32"/>
      <c r="F103" s="185" t="s">
        <v>150</v>
      </c>
      <c r="G103" s="32"/>
      <c r="H103" s="32"/>
      <c r="I103" s="32"/>
      <c r="J103" s="32"/>
      <c r="K103" s="32"/>
      <c r="L103" s="32"/>
      <c r="M103" s="35"/>
      <c r="N103" s="182"/>
      <c r="O103" s="183"/>
      <c r="P103" s="60"/>
      <c r="Q103" s="60"/>
      <c r="R103" s="60"/>
      <c r="S103" s="60"/>
      <c r="T103" s="60"/>
      <c r="U103" s="60"/>
      <c r="V103" s="60"/>
      <c r="W103" s="60"/>
      <c r="X103" s="61"/>
      <c r="Y103" s="30"/>
      <c r="Z103" s="30"/>
      <c r="AA103" s="30"/>
      <c r="AB103" s="30"/>
      <c r="AC103" s="30"/>
      <c r="AD103" s="30"/>
      <c r="AE103" s="30"/>
      <c r="AT103" s="16" t="s">
        <v>133</v>
      </c>
      <c r="AU103" s="16" t="s">
        <v>79</v>
      </c>
    </row>
    <row r="104" spans="1:65" s="2" customFormat="1" ht="24.2" customHeight="1" x14ac:dyDescent="0.2">
      <c r="A104" s="30"/>
      <c r="B104" s="31"/>
      <c r="C104" s="196" t="s">
        <v>151</v>
      </c>
      <c r="D104" s="196" t="s">
        <v>137</v>
      </c>
      <c r="E104" s="197" t="s">
        <v>152</v>
      </c>
      <c r="F104" s="198" t="s">
        <v>153</v>
      </c>
      <c r="G104" s="199" t="s">
        <v>127</v>
      </c>
      <c r="H104" s="200">
        <v>418</v>
      </c>
      <c r="I104" s="201">
        <v>250</v>
      </c>
      <c r="J104" s="202"/>
      <c r="K104" s="201">
        <f>ROUND(P104*H104,2)</f>
        <v>104500</v>
      </c>
      <c r="L104" s="198" t="s">
        <v>128</v>
      </c>
      <c r="M104" s="203"/>
      <c r="N104" s="204" t="s">
        <v>18</v>
      </c>
      <c r="O104" s="174" t="s">
        <v>38</v>
      </c>
      <c r="P104" s="175">
        <f>I104+J104</f>
        <v>250</v>
      </c>
      <c r="Q104" s="175">
        <f>ROUND(I104*H104,2)</f>
        <v>104500</v>
      </c>
      <c r="R104" s="175">
        <f>ROUND(J104*H104,2)</f>
        <v>0</v>
      </c>
      <c r="S104" s="176">
        <v>0</v>
      </c>
      <c r="T104" s="176">
        <f>S104*H104</f>
        <v>0</v>
      </c>
      <c r="U104" s="176">
        <v>8.9999999999999998E-4</v>
      </c>
      <c r="V104" s="176">
        <f>U104*H104</f>
        <v>0.37619999999999998</v>
      </c>
      <c r="W104" s="176">
        <v>0</v>
      </c>
      <c r="X104" s="177">
        <f>W104*H104</f>
        <v>0</v>
      </c>
      <c r="Y104" s="30"/>
      <c r="Z104" s="30"/>
      <c r="AA104" s="30"/>
      <c r="AB104" s="30"/>
      <c r="AC104" s="30"/>
      <c r="AD104" s="30"/>
      <c r="AE104" s="30"/>
      <c r="AR104" s="178" t="s">
        <v>140</v>
      </c>
      <c r="AT104" s="178" t="s">
        <v>137</v>
      </c>
      <c r="AU104" s="178" t="s">
        <v>79</v>
      </c>
      <c r="AY104" s="16" t="s">
        <v>121</v>
      </c>
      <c r="BE104" s="179">
        <f>IF(O104="základní",K104,0)</f>
        <v>104500</v>
      </c>
      <c r="BF104" s="179">
        <f>IF(O104="snížená",K104,0)</f>
        <v>0</v>
      </c>
      <c r="BG104" s="179">
        <f>IF(O104="zákl. přenesená",K104,0)</f>
        <v>0</v>
      </c>
      <c r="BH104" s="179">
        <f>IF(O104="sníž. přenesená",K104,0)</f>
        <v>0</v>
      </c>
      <c r="BI104" s="179">
        <f>IF(O104="nulová",K104,0)</f>
        <v>0</v>
      </c>
      <c r="BJ104" s="16" t="s">
        <v>77</v>
      </c>
      <c r="BK104" s="179">
        <f>ROUND(P104*H104,2)</f>
        <v>104500</v>
      </c>
      <c r="BL104" s="16" t="s">
        <v>129</v>
      </c>
      <c r="BM104" s="178" t="s">
        <v>154</v>
      </c>
    </row>
    <row r="105" spans="1:65" s="2" customFormat="1" ht="11.25" x14ac:dyDescent="0.2">
      <c r="A105" s="30"/>
      <c r="B105" s="31"/>
      <c r="C105" s="32"/>
      <c r="D105" s="180" t="s">
        <v>131</v>
      </c>
      <c r="E105" s="32"/>
      <c r="F105" s="181" t="s">
        <v>153</v>
      </c>
      <c r="G105" s="32"/>
      <c r="H105" s="32"/>
      <c r="I105" s="32"/>
      <c r="J105" s="32"/>
      <c r="K105" s="32"/>
      <c r="L105" s="32"/>
      <c r="M105" s="35"/>
      <c r="N105" s="182"/>
      <c r="O105" s="183"/>
      <c r="P105" s="60"/>
      <c r="Q105" s="60"/>
      <c r="R105" s="60"/>
      <c r="S105" s="60"/>
      <c r="T105" s="60"/>
      <c r="U105" s="60"/>
      <c r="V105" s="60"/>
      <c r="W105" s="60"/>
      <c r="X105" s="61"/>
      <c r="Y105" s="30"/>
      <c r="Z105" s="30"/>
      <c r="AA105" s="30"/>
      <c r="AB105" s="30"/>
      <c r="AC105" s="30"/>
      <c r="AD105" s="30"/>
      <c r="AE105" s="30"/>
      <c r="AT105" s="16" t="s">
        <v>131</v>
      </c>
      <c r="AU105" s="16" t="s">
        <v>79</v>
      </c>
    </row>
    <row r="106" spans="1:65" s="13" customFormat="1" ht="11.25" x14ac:dyDescent="0.2">
      <c r="B106" s="186"/>
      <c r="C106" s="187"/>
      <c r="D106" s="180" t="s">
        <v>135</v>
      </c>
      <c r="E106" s="187"/>
      <c r="F106" s="189" t="s">
        <v>155</v>
      </c>
      <c r="G106" s="187"/>
      <c r="H106" s="190">
        <v>418</v>
      </c>
      <c r="I106" s="187"/>
      <c r="J106" s="187"/>
      <c r="K106" s="187"/>
      <c r="L106" s="187"/>
      <c r="M106" s="191"/>
      <c r="N106" s="192"/>
      <c r="O106" s="193"/>
      <c r="P106" s="193"/>
      <c r="Q106" s="193"/>
      <c r="R106" s="193"/>
      <c r="S106" s="193"/>
      <c r="T106" s="193"/>
      <c r="U106" s="193"/>
      <c r="V106" s="193"/>
      <c r="W106" s="193"/>
      <c r="X106" s="194"/>
      <c r="AT106" s="195" t="s">
        <v>135</v>
      </c>
      <c r="AU106" s="195" t="s">
        <v>79</v>
      </c>
      <c r="AV106" s="13" t="s">
        <v>79</v>
      </c>
      <c r="AW106" s="13" t="s">
        <v>4</v>
      </c>
      <c r="AX106" s="13" t="s">
        <v>77</v>
      </c>
      <c r="AY106" s="195" t="s">
        <v>121</v>
      </c>
    </row>
    <row r="107" spans="1:65" s="2" customFormat="1" ht="24.2" customHeight="1" x14ac:dyDescent="0.2">
      <c r="A107" s="30"/>
      <c r="B107" s="31"/>
      <c r="C107" s="167" t="s">
        <v>156</v>
      </c>
      <c r="D107" s="167" t="s">
        <v>124</v>
      </c>
      <c r="E107" s="168" t="s">
        <v>157</v>
      </c>
      <c r="F107" s="169" t="s">
        <v>158</v>
      </c>
      <c r="G107" s="170" t="s">
        <v>159</v>
      </c>
      <c r="H107" s="171">
        <v>24</v>
      </c>
      <c r="I107" s="172">
        <v>0</v>
      </c>
      <c r="J107" s="172">
        <v>181</v>
      </c>
      <c r="K107" s="172">
        <f>ROUND(P107*H107,2)</f>
        <v>4344</v>
      </c>
      <c r="L107" s="169" t="s">
        <v>128</v>
      </c>
      <c r="M107" s="35"/>
      <c r="N107" s="173" t="s">
        <v>18</v>
      </c>
      <c r="O107" s="174" t="s">
        <v>38</v>
      </c>
      <c r="P107" s="175">
        <f>I107+J107</f>
        <v>181</v>
      </c>
      <c r="Q107" s="175">
        <f>ROUND(I107*H107,2)</f>
        <v>0</v>
      </c>
      <c r="R107" s="175">
        <f>ROUND(J107*H107,2)</f>
        <v>4344</v>
      </c>
      <c r="S107" s="176">
        <v>0.38200000000000001</v>
      </c>
      <c r="T107" s="176">
        <f>S107*H107</f>
        <v>9.1679999999999993</v>
      </c>
      <c r="U107" s="176">
        <v>0</v>
      </c>
      <c r="V107" s="176">
        <f>U107*H107</f>
        <v>0</v>
      </c>
      <c r="W107" s="176">
        <v>0</v>
      </c>
      <c r="X107" s="177">
        <f>W107*H107</f>
        <v>0</v>
      </c>
      <c r="Y107" s="30"/>
      <c r="Z107" s="30"/>
      <c r="AA107" s="30"/>
      <c r="AB107" s="30"/>
      <c r="AC107" s="30"/>
      <c r="AD107" s="30"/>
      <c r="AE107" s="30"/>
      <c r="AR107" s="178" t="s">
        <v>129</v>
      </c>
      <c r="AT107" s="178" t="s">
        <v>124</v>
      </c>
      <c r="AU107" s="178" t="s">
        <v>79</v>
      </c>
      <c r="AY107" s="16" t="s">
        <v>121</v>
      </c>
      <c r="BE107" s="179">
        <f>IF(O107="základní",K107,0)</f>
        <v>4344</v>
      </c>
      <c r="BF107" s="179">
        <f>IF(O107="snížená",K107,0)</f>
        <v>0</v>
      </c>
      <c r="BG107" s="179">
        <f>IF(O107="zákl. přenesená",K107,0)</f>
        <v>0</v>
      </c>
      <c r="BH107" s="179">
        <f>IF(O107="sníž. přenesená",K107,0)</f>
        <v>0</v>
      </c>
      <c r="BI107" s="179">
        <f>IF(O107="nulová",K107,0)</f>
        <v>0</v>
      </c>
      <c r="BJ107" s="16" t="s">
        <v>77</v>
      </c>
      <c r="BK107" s="179">
        <f>ROUND(P107*H107,2)</f>
        <v>4344</v>
      </c>
      <c r="BL107" s="16" t="s">
        <v>129</v>
      </c>
      <c r="BM107" s="178" t="s">
        <v>160</v>
      </c>
    </row>
    <row r="108" spans="1:65" s="2" customFormat="1" ht="11.25" x14ac:dyDescent="0.2">
      <c r="A108" s="30"/>
      <c r="B108" s="31"/>
      <c r="C108" s="32"/>
      <c r="D108" s="180" t="s">
        <v>131</v>
      </c>
      <c r="E108" s="32"/>
      <c r="F108" s="181" t="s">
        <v>161</v>
      </c>
      <c r="G108" s="32"/>
      <c r="H108" s="32"/>
      <c r="I108" s="32"/>
      <c r="J108" s="32"/>
      <c r="K108" s="32"/>
      <c r="L108" s="32"/>
      <c r="M108" s="35"/>
      <c r="N108" s="182"/>
      <c r="O108" s="183"/>
      <c r="P108" s="60"/>
      <c r="Q108" s="60"/>
      <c r="R108" s="60"/>
      <c r="S108" s="60"/>
      <c r="T108" s="60"/>
      <c r="U108" s="60"/>
      <c r="V108" s="60"/>
      <c r="W108" s="60"/>
      <c r="X108" s="61"/>
      <c r="Y108" s="30"/>
      <c r="Z108" s="30"/>
      <c r="AA108" s="30"/>
      <c r="AB108" s="30"/>
      <c r="AC108" s="30"/>
      <c r="AD108" s="30"/>
      <c r="AE108" s="30"/>
      <c r="AT108" s="16" t="s">
        <v>131</v>
      </c>
      <c r="AU108" s="16" t="s">
        <v>79</v>
      </c>
    </row>
    <row r="109" spans="1:65" s="2" customFormat="1" ht="11.25" x14ac:dyDescent="0.2">
      <c r="A109" s="30"/>
      <c r="B109" s="31"/>
      <c r="C109" s="32"/>
      <c r="D109" s="184" t="s">
        <v>133</v>
      </c>
      <c r="E109" s="32"/>
      <c r="F109" s="185" t="s">
        <v>162</v>
      </c>
      <c r="G109" s="32"/>
      <c r="H109" s="32"/>
      <c r="I109" s="32"/>
      <c r="J109" s="32"/>
      <c r="K109" s="32"/>
      <c r="L109" s="32"/>
      <c r="M109" s="35"/>
      <c r="N109" s="182"/>
      <c r="O109" s="183"/>
      <c r="P109" s="60"/>
      <c r="Q109" s="60"/>
      <c r="R109" s="60"/>
      <c r="S109" s="60"/>
      <c r="T109" s="60"/>
      <c r="U109" s="60"/>
      <c r="V109" s="60"/>
      <c r="W109" s="60"/>
      <c r="X109" s="61"/>
      <c r="Y109" s="30"/>
      <c r="Z109" s="30"/>
      <c r="AA109" s="30"/>
      <c r="AB109" s="30"/>
      <c r="AC109" s="30"/>
      <c r="AD109" s="30"/>
      <c r="AE109" s="30"/>
      <c r="AT109" s="16" t="s">
        <v>133</v>
      </c>
      <c r="AU109" s="16" t="s">
        <v>79</v>
      </c>
    </row>
    <row r="110" spans="1:65" s="2" customFormat="1" ht="16.5" customHeight="1" x14ac:dyDescent="0.2">
      <c r="A110" s="30"/>
      <c r="B110" s="31"/>
      <c r="C110" s="196" t="s">
        <v>163</v>
      </c>
      <c r="D110" s="196" t="s">
        <v>137</v>
      </c>
      <c r="E110" s="197" t="s">
        <v>164</v>
      </c>
      <c r="F110" s="198" t="s">
        <v>165</v>
      </c>
      <c r="G110" s="199" t="s">
        <v>159</v>
      </c>
      <c r="H110" s="200">
        <v>24</v>
      </c>
      <c r="I110" s="201">
        <v>101.9</v>
      </c>
      <c r="J110" s="202"/>
      <c r="K110" s="201">
        <f>ROUND(P110*H110,2)</f>
        <v>2445.6</v>
      </c>
      <c r="L110" s="198" t="s">
        <v>166</v>
      </c>
      <c r="M110" s="203"/>
      <c r="N110" s="204" t="s">
        <v>18</v>
      </c>
      <c r="O110" s="174" t="s">
        <v>38</v>
      </c>
      <c r="P110" s="175">
        <f>I110+J110</f>
        <v>101.9</v>
      </c>
      <c r="Q110" s="175">
        <f>ROUND(I110*H110,2)</f>
        <v>2445.6</v>
      </c>
      <c r="R110" s="175">
        <f>ROUND(J110*H110,2)</f>
        <v>0</v>
      </c>
      <c r="S110" s="176">
        <v>0</v>
      </c>
      <c r="T110" s="176">
        <f>S110*H110</f>
        <v>0</v>
      </c>
      <c r="U110" s="176">
        <v>0</v>
      </c>
      <c r="V110" s="176">
        <f>U110*H110</f>
        <v>0</v>
      </c>
      <c r="W110" s="176">
        <v>0</v>
      </c>
      <c r="X110" s="177">
        <f>W110*H110</f>
        <v>0</v>
      </c>
      <c r="Y110" s="30"/>
      <c r="Z110" s="30"/>
      <c r="AA110" s="30"/>
      <c r="AB110" s="30"/>
      <c r="AC110" s="30"/>
      <c r="AD110" s="30"/>
      <c r="AE110" s="30"/>
      <c r="AR110" s="178" t="s">
        <v>140</v>
      </c>
      <c r="AT110" s="178" t="s">
        <v>137</v>
      </c>
      <c r="AU110" s="178" t="s">
        <v>79</v>
      </c>
      <c r="AY110" s="16" t="s">
        <v>121</v>
      </c>
      <c r="BE110" s="179">
        <f>IF(O110="základní",K110,0)</f>
        <v>2445.6</v>
      </c>
      <c r="BF110" s="179">
        <f>IF(O110="snížená",K110,0)</f>
        <v>0</v>
      </c>
      <c r="BG110" s="179">
        <f>IF(O110="zákl. přenesená",K110,0)</f>
        <v>0</v>
      </c>
      <c r="BH110" s="179">
        <f>IF(O110="sníž. přenesená",K110,0)</f>
        <v>0</v>
      </c>
      <c r="BI110" s="179">
        <f>IF(O110="nulová",K110,0)</f>
        <v>0</v>
      </c>
      <c r="BJ110" s="16" t="s">
        <v>77</v>
      </c>
      <c r="BK110" s="179">
        <f>ROUND(P110*H110,2)</f>
        <v>2445.6</v>
      </c>
      <c r="BL110" s="16" t="s">
        <v>129</v>
      </c>
      <c r="BM110" s="178" t="s">
        <v>167</v>
      </c>
    </row>
    <row r="111" spans="1:65" s="2" customFormat="1" ht="11.25" x14ac:dyDescent="0.2">
      <c r="A111" s="30"/>
      <c r="B111" s="31"/>
      <c r="C111" s="32"/>
      <c r="D111" s="180" t="s">
        <v>131</v>
      </c>
      <c r="E111" s="32"/>
      <c r="F111" s="181" t="s">
        <v>165</v>
      </c>
      <c r="G111" s="32"/>
      <c r="H111" s="32"/>
      <c r="I111" s="32"/>
      <c r="J111" s="32"/>
      <c r="K111" s="32"/>
      <c r="L111" s="32"/>
      <c r="M111" s="35"/>
      <c r="N111" s="182"/>
      <c r="O111" s="183"/>
      <c r="P111" s="60"/>
      <c r="Q111" s="60"/>
      <c r="R111" s="60"/>
      <c r="S111" s="60"/>
      <c r="T111" s="60"/>
      <c r="U111" s="60"/>
      <c r="V111" s="60"/>
      <c r="W111" s="60"/>
      <c r="X111" s="61"/>
      <c r="Y111" s="30"/>
      <c r="Z111" s="30"/>
      <c r="AA111" s="30"/>
      <c r="AB111" s="30"/>
      <c r="AC111" s="30"/>
      <c r="AD111" s="30"/>
      <c r="AE111" s="30"/>
      <c r="AT111" s="16" t="s">
        <v>131</v>
      </c>
      <c r="AU111" s="16" t="s">
        <v>79</v>
      </c>
    </row>
    <row r="112" spans="1:65" s="2" customFormat="1" ht="24.2" customHeight="1" x14ac:dyDescent="0.2">
      <c r="A112" s="30"/>
      <c r="B112" s="31"/>
      <c r="C112" s="167" t="s">
        <v>168</v>
      </c>
      <c r="D112" s="167" t="s">
        <v>124</v>
      </c>
      <c r="E112" s="168" t="s">
        <v>169</v>
      </c>
      <c r="F112" s="169" t="s">
        <v>170</v>
      </c>
      <c r="G112" s="170" t="s">
        <v>159</v>
      </c>
      <c r="H112" s="171">
        <v>1</v>
      </c>
      <c r="I112" s="172">
        <v>0</v>
      </c>
      <c r="J112" s="172">
        <v>2720</v>
      </c>
      <c r="K112" s="172">
        <f>ROUND(P112*H112,2)</f>
        <v>2720</v>
      </c>
      <c r="L112" s="169" t="s">
        <v>128</v>
      </c>
      <c r="M112" s="35"/>
      <c r="N112" s="173" t="s">
        <v>18</v>
      </c>
      <c r="O112" s="174" t="s">
        <v>38</v>
      </c>
      <c r="P112" s="175">
        <f>I112+J112</f>
        <v>2720</v>
      </c>
      <c r="Q112" s="175">
        <f>ROUND(I112*H112,2)</f>
        <v>0</v>
      </c>
      <c r="R112" s="175">
        <f>ROUND(J112*H112,2)</f>
        <v>2720</v>
      </c>
      <c r="S112" s="176">
        <v>5.7430000000000003</v>
      </c>
      <c r="T112" s="176">
        <f>S112*H112</f>
        <v>5.7430000000000003</v>
      </c>
      <c r="U112" s="176">
        <v>0</v>
      </c>
      <c r="V112" s="176">
        <f>U112*H112</f>
        <v>0</v>
      </c>
      <c r="W112" s="176">
        <v>0</v>
      </c>
      <c r="X112" s="177">
        <f>W112*H112</f>
        <v>0</v>
      </c>
      <c r="Y112" s="30"/>
      <c r="Z112" s="30"/>
      <c r="AA112" s="30"/>
      <c r="AB112" s="30"/>
      <c r="AC112" s="30"/>
      <c r="AD112" s="30"/>
      <c r="AE112" s="30"/>
      <c r="AR112" s="178" t="s">
        <v>129</v>
      </c>
      <c r="AT112" s="178" t="s">
        <v>124</v>
      </c>
      <c r="AU112" s="178" t="s">
        <v>79</v>
      </c>
      <c r="AY112" s="16" t="s">
        <v>121</v>
      </c>
      <c r="BE112" s="179">
        <f>IF(O112="základní",K112,0)</f>
        <v>2720</v>
      </c>
      <c r="BF112" s="179">
        <f>IF(O112="snížená",K112,0)</f>
        <v>0</v>
      </c>
      <c r="BG112" s="179">
        <f>IF(O112="zákl. přenesená",K112,0)</f>
        <v>0</v>
      </c>
      <c r="BH112" s="179">
        <f>IF(O112="sníž. přenesená",K112,0)</f>
        <v>0</v>
      </c>
      <c r="BI112" s="179">
        <f>IF(O112="nulová",K112,0)</f>
        <v>0</v>
      </c>
      <c r="BJ112" s="16" t="s">
        <v>77</v>
      </c>
      <c r="BK112" s="179">
        <f>ROUND(P112*H112,2)</f>
        <v>2720</v>
      </c>
      <c r="BL112" s="16" t="s">
        <v>129</v>
      </c>
      <c r="BM112" s="178" t="s">
        <v>171</v>
      </c>
    </row>
    <row r="113" spans="1:65" s="2" customFormat="1" ht="11.25" x14ac:dyDescent="0.2">
      <c r="A113" s="30"/>
      <c r="B113" s="31"/>
      <c r="C113" s="32"/>
      <c r="D113" s="180" t="s">
        <v>131</v>
      </c>
      <c r="E113" s="32"/>
      <c r="F113" s="181" t="s">
        <v>172</v>
      </c>
      <c r="G113" s="32"/>
      <c r="H113" s="32"/>
      <c r="I113" s="32"/>
      <c r="J113" s="32"/>
      <c r="K113" s="32"/>
      <c r="L113" s="32"/>
      <c r="M113" s="35"/>
      <c r="N113" s="182"/>
      <c r="O113" s="183"/>
      <c r="P113" s="60"/>
      <c r="Q113" s="60"/>
      <c r="R113" s="60"/>
      <c r="S113" s="60"/>
      <c r="T113" s="60"/>
      <c r="U113" s="60"/>
      <c r="V113" s="60"/>
      <c r="W113" s="60"/>
      <c r="X113" s="61"/>
      <c r="Y113" s="30"/>
      <c r="Z113" s="30"/>
      <c r="AA113" s="30"/>
      <c r="AB113" s="30"/>
      <c r="AC113" s="30"/>
      <c r="AD113" s="30"/>
      <c r="AE113" s="30"/>
      <c r="AT113" s="16" t="s">
        <v>131</v>
      </c>
      <c r="AU113" s="16" t="s">
        <v>79</v>
      </c>
    </row>
    <row r="114" spans="1:65" s="2" customFormat="1" ht="11.25" x14ac:dyDescent="0.2">
      <c r="A114" s="30"/>
      <c r="B114" s="31"/>
      <c r="C114" s="32"/>
      <c r="D114" s="184" t="s">
        <v>133</v>
      </c>
      <c r="E114" s="32"/>
      <c r="F114" s="185" t="s">
        <v>173</v>
      </c>
      <c r="G114" s="32"/>
      <c r="H114" s="32"/>
      <c r="I114" s="32"/>
      <c r="J114" s="32"/>
      <c r="K114" s="32"/>
      <c r="L114" s="32"/>
      <c r="M114" s="35"/>
      <c r="N114" s="182"/>
      <c r="O114" s="183"/>
      <c r="P114" s="60"/>
      <c r="Q114" s="60"/>
      <c r="R114" s="60"/>
      <c r="S114" s="60"/>
      <c r="T114" s="60"/>
      <c r="U114" s="60"/>
      <c r="V114" s="60"/>
      <c r="W114" s="60"/>
      <c r="X114" s="61"/>
      <c r="Y114" s="30"/>
      <c r="Z114" s="30"/>
      <c r="AA114" s="30"/>
      <c r="AB114" s="30"/>
      <c r="AC114" s="30"/>
      <c r="AD114" s="30"/>
      <c r="AE114" s="30"/>
      <c r="AT114" s="16" t="s">
        <v>133</v>
      </c>
      <c r="AU114" s="16" t="s">
        <v>79</v>
      </c>
    </row>
    <row r="115" spans="1:65" s="2" customFormat="1" ht="19.5" x14ac:dyDescent="0.2">
      <c r="A115" s="30"/>
      <c r="B115" s="31"/>
      <c r="C115" s="32"/>
      <c r="D115" s="180" t="s">
        <v>142</v>
      </c>
      <c r="E115" s="32"/>
      <c r="F115" s="205" t="s">
        <v>174</v>
      </c>
      <c r="G115" s="32"/>
      <c r="H115" s="32"/>
      <c r="I115" s="32"/>
      <c r="J115" s="32"/>
      <c r="K115" s="32"/>
      <c r="L115" s="32"/>
      <c r="M115" s="35"/>
      <c r="N115" s="182"/>
      <c r="O115" s="183"/>
      <c r="P115" s="60"/>
      <c r="Q115" s="60"/>
      <c r="R115" s="60"/>
      <c r="S115" s="60"/>
      <c r="T115" s="60"/>
      <c r="U115" s="60"/>
      <c r="V115" s="60"/>
      <c r="W115" s="60"/>
      <c r="X115" s="61"/>
      <c r="Y115" s="30"/>
      <c r="Z115" s="30"/>
      <c r="AA115" s="30"/>
      <c r="AB115" s="30"/>
      <c r="AC115" s="30"/>
      <c r="AD115" s="30"/>
      <c r="AE115" s="30"/>
      <c r="AT115" s="16" t="s">
        <v>142</v>
      </c>
      <c r="AU115" s="16" t="s">
        <v>79</v>
      </c>
    </row>
    <row r="116" spans="1:65" s="2" customFormat="1" ht="24.2" customHeight="1" x14ac:dyDescent="0.2">
      <c r="A116" s="30"/>
      <c r="B116" s="31"/>
      <c r="C116" s="196" t="s">
        <v>175</v>
      </c>
      <c r="D116" s="196" t="s">
        <v>137</v>
      </c>
      <c r="E116" s="197" t="s">
        <v>176</v>
      </c>
      <c r="F116" s="198" t="s">
        <v>177</v>
      </c>
      <c r="G116" s="199" t="s">
        <v>159</v>
      </c>
      <c r="H116" s="200">
        <v>1</v>
      </c>
      <c r="I116" s="201">
        <v>1450</v>
      </c>
      <c r="J116" s="202"/>
      <c r="K116" s="201">
        <f>ROUND(P116*H116,2)</f>
        <v>1450</v>
      </c>
      <c r="L116" s="198" t="s">
        <v>128</v>
      </c>
      <c r="M116" s="203"/>
      <c r="N116" s="204" t="s">
        <v>18</v>
      </c>
      <c r="O116" s="174" t="s">
        <v>38</v>
      </c>
      <c r="P116" s="175">
        <f>I116+J116</f>
        <v>1450</v>
      </c>
      <c r="Q116" s="175">
        <f>ROUND(I116*H116,2)</f>
        <v>1450</v>
      </c>
      <c r="R116" s="175">
        <f>ROUND(J116*H116,2)</f>
        <v>0</v>
      </c>
      <c r="S116" s="176">
        <v>0</v>
      </c>
      <c r="T116" s="176">
        <f>S116*H116</f>
        <v>0</v>
      </c>
      <c r="U116" s="176">
        <v>8.0999999999999996E-3</v>
      </c>
      <c r="V116" s="176">
        <f>U116*H116</f>
        <v>8.0999999999999996E-3</v>
      </c>
      <c r="W116" s="176">
        <v>0</v>
      </c>
      <c r="X116" s="177">
        <f>W116*H116</f>
        <v>0</v>
      </c>
      <c r="Y116" s="30"/>
      <c r="Z116" s="30"/>
      <c r="AA116" s="30"/>
      <c r="AB116" s="30"/>
      <c r="AC116" s="30"/>
      <c r="AD116" s="30"/>
      <c r="AE116" s="30"/>
      <c r="AR116" s="178" t="s">
        <v>140</v>
      </c>
      <c r="AT116" s="178" t="s">
        <v>137</v>
      </c>
      <c r="AU116" s="178" t="s">
        <v>79</v>
      </c>
      <c r="AY116" s="16" t="s">
        <v>121</v>
      </c>
      <c r="BE116" s="179">
        <f>IF(O116="základní",K116,0)</f>
        <v>1450</v>
      </c>
      <c r="BF116" s="179">
        <f>IF(O116="snížená",K116,0)</f>
        <v>0</v>
      </c>
      <c r="BG116" s="179">
        <f>IF(O116="zákl. přenesená",K116,0)</f>
        <v>0</v>
      </c>
      <c r="BH116" s="179">
        <f>IF(O116="sníž. přenesená",K116,0)</f>
        <v>0</v>
      </c>
      <c r="BI116" s="179">
        <f>IF(O116="nulová",K116,0)</f>
        <v>0</v>
      </c>
      <c r="BJ116" s="16" t="s">
        <v>77</v>
      </c>
      <c r="BK116" s="179">
        <f>ROUND(P116*H116,2)</f>
        <v>1450</v>
      </c>
      <c r="BL116" s="16" t="s">
        <v>129</v>
      </c>
      <c r="BM116" s="178" t="s">
        <v>178</v>
      </c>
    </row>
    <row r="117" spans="1:65" s="2" customFormat="1" ht="11.25" x14ac:dyDescent="0.2">
      <c r="A117" s="30"/>
      <c r="B117" s="31"/>
      <c r="C117" s="32"/>
      <c r="D117" s="180" t="s">
        <v>131</v>
      </c>
      <c r="E117" s="32"/>
      <c r="F117" s="181" t="s">
        <v>177</v>
      </c>
      <c r="G117" s="32"/>
      <c r="H117" s="32"/>
      <c r="I117" s="32"/>
      <c r="J117" s="32"/>
      <c r="K117" s="32"/>
      <c r="L117" s="32"/>
      <c r="M117" s="35"/>
      <c r="N117" s="182"/>
      <c r="O117" s="183"/>
      <c r="P117" s="60"/>
      <c r="Q117" s="60"/>
      <c r="R117" s="60"/>
      <c r="S117" s="60"/>
      <c r="T117" s="60"/>
      <c r="U117" s="60"/>
      <c r="V117" s="60"/>
      <c r="W117" s="60"/>
      <c r="X117" s="61"/>
      <c r="Y117" s="30"/>
      <c r="Z117" s="30"/>
      <c r="AA117" s="30"/>
      <c r="AB117" s="30"/>
      <c r="AC117" s="30"/>
      <c r="AD117" s="30"/>
      <c r="AE117" s="30"/>
      <c r="AT117" s="16" t="s">
        <v>131</v>
      </c>
      <c r="AU117" s="16" t="s">
        <v>79</v>
      </c>
    </row>
    <row r="118" spans="1:65" s="2" customFormat="1" ht="19.5" x14ac:dyDescent="0.2">
      <c r="A118" s="30"/>
      <c r="B118" s="31"/>
      <c r="C118" s="32"/>
      <c r="D118" s="180" t="s">
        <v>142</v>
      </c>
      <c r="E118" s="32"/>
      <c r="F118" s="205" t="s">
        <v>174</v>
      </c>
      <c r="G118" s="32"/>
      <c r="H118" s="32"/>
      <c r="I118" s="32"/>
      <c r="J118" s="32"/>
      <c r="K118" s="32"/>
      <c r="L118" s="32"/>
      <c r="M118" s="35"/>
      <c r="N118" s="182"/>
      <c r="O118" s="183"/>
      <c r="P118" s="60"/>
      <c r="Q118" s="60"/>
      <c r="R118" s="60"/>
      <c r="S118" s="60"/>
      <c r="T118" s="60"/>
      <c r="U118" s="60"/>
      <c r="V118" s="60"/>
      <c r="W118" s="60"/>
      <c r="X118" s="61"/>
      <c r="Y118" s="30"/>
      <c r="Z118" s="30"/>
      <c r="AA118" s="30"/>
      <c r="AB118" s="30"/>
      <c r="AC118" s="30"/>
      <c r="AD118" s="30"/>
      <c r="AE118" s="30"/>
      <c r="AT118" s="16" t="s">
        <v>142</v>
      </c>
      <c r="AU118" s="16" t="s">
        <v>79</v>
      </c>
    </row>
    <row r="119" spans="1:65" s="2" customFormat="1" ht="24.2" customHeight="1" x14ac:dyDescent="0.2">
      <c r="A119" s="30"/>
      <c r="B119" s="31"/>
      <c r="C119" s="167" t="s">
        <v>179</v>
      </c>
      <c r="D119" s="167" t="s">
        <v>124</v>
      </c>
      <c r="E119" s="168" t="s">
        <v>180</v>
      </c>
      <c r="F119" s="169" t="s">
        <v>181</v>
      </c>
      <c r="G119" s="170" t="s">
        <v>159</v>
      </c>
      <c r="H119" s="171">
        <v>11</v>
      </c>
      <c r="I119" s="172">
        <v>0</v>
      </c>
      <c r="J119" s="172">
        <v>324</v>
      </c>
      <c r="K119" s="172">
        <f>ROUND(P119*H119,2)</f>
        <v>3564</v>
      </c>
      <c r="L119" s="169" t="s">
        <v>128</v>
      </c>
      <c r="M119" s="35"/>
      <c r="N119" s="173" t="s">
        <v>18</v>
      </c>
      <c r="O119" s="174" t="s">
        <v>38</v>
      </c>
      <c r="P119" s="175">
        <f>I119+J119</f>
        <v>324</v>
      </c>
      <c r="Q119" s="175">
        <f>ROUND(I119*H119,2)</f>
        <v>0</v>
      </c>
      <c r="R119" s="175">
        <f>ROUND(J119*H119,2)</f>
        <v>3564</v>
      </c>
      <c r="S119" s="176">
        <v>0.71799999999999997</v>
      </c>
      <c r="T119" s="176">
        <f>S119*H119</f>
        <v>7.8979999999999997</v>
      </c>
      <c r="U119" s="176">
        <v>0</v>
      </c>
      <c r="V119" s="176">
        <f>U119*H119</f>
        <v>0</v>
      </c>
      <c r="W119" s="176">
        <v>0</v>
      </c>
      <c r="X119" s="177">
        <f>W119*H119</f>
        <v>0</v>
      </c>
      <c r="Y119" s="30"/>
      <c r="Z119" s="30"/>
      <c r="AA119" s="30"/>
      <c r="AB119" s="30"/>
      <c r="AC119" s="30"/>
      <c r="AD119" s="30"/>
      <c r="AE119" s="30"/>
      <c r="AR119" s="178" t="s">
        <v>129</v>
      </c>
      <c r="AT119" s="178" t="s">
        <v>124</v>
      </c>
      <c r="AU119" s="178" t="s">
        <v>79</v>
      </c>
      <c r="AY119" s="16" t="s">
        <v>121</v>
      </c>
      <c r="BE119" s="179">
        <f>IF(O119="základní",K119,0)</f>
        <v>3564</v>
      </c>
      <c r="BF119" s="179">
        <f>IF(O119="snížená",K119,0)</f>
        <v>0</v>
      </c>
      <c r="BG119" s="179">
        <f>IF(O119="zákl. přenesená",K119,0)</f>
        <v>0</v>
      </c>
      <c r="BH119" s="179">
        <f>IF(O119="sníž. přenesená",K119,0)</f>
        <v>0</v>
      </c>
      <c r="BI119" s="179">
        <f>IF(O119="nulová",K119,0)</f>
        <v>0</v>
      </c>
      <c r="BJ119" s="16" t="s">
        <v>77</v>
      </c>
      <c r="BK119" s="179">
        <f>ROUND(P119*H119,2)</f>
        <v>3564</v>
      </c>
      <c r="BL119" s="16" t="s">
        <v>129</v>
      </c>
      <c r="BM119" s="178" t="s">
        <v>182</v>
      </c>
    </row>
    <row r="120" spans="1:65" s="2" customFormat="1" ht="11.25" x14ac:dyDescent="0.2">
      <c r="A120" s="30"/>
      <c r="B120" s="31"/>
      <c r="C120" s="32"/>
      <c r="D120" s="180" t="s">
        <v>131</v>
      </c>
      <c r="E120" s="32"/>
      <c r="F120" s="181" t="s">
        <v>183</v>
      </c>
      <c r="G120" s="32"/>
      <c r="H120" s="32"/>
      <c r="I120" s="32"/>
      <c r="J120" s="32"/>
      <c r="K120" s="32"/>
      <c r="L120" s="32"/>
      <c r="M120" s="35"/>
      <c r="N120" s="182"/>
      <c r="O120" s="183"/>
      <c r="P120" s="60"/>
      <c r="Q120" s="60"/>
      <c r="R120" s="60"/>
      <c r="S120" s="60"/>
      <c r="T120" s="60"/>
      <c r="U120" s="60"/>
      <c r="V120" s="60"/>
      <c r="W120" s="60"/>
      <c r="X120" s="61"/>
      <c r="Y120" s="30"/>
      <c r="Z120" s="30"/>
      <c r="AA120" s="30"/>
      <c r="AB120" s="30"/>
      <c r="AC120" s="30"/>
      <c r="AD120" s="30"/>
      <c r="AE120" s="30"/>
      <c r="AT120" s="16" t="s">
        <v>131</v>
      </c>
      <c r="AU120" s="16" t="s">
        <v>79</v>
      </c>
    </row>
    <row r="121" spans="1:65" s="2" customFormat="1" ht="11.25" x14ac:dyDescent="0.2">
      <c r="A121" s="30"/>
      <c r="B121" s="31"/>
      <c r="C121" s="32"/>
      <c r="D121" s="184" t="s">
        <v>133</v>
      </c>
      <c r="E121" s="32"/>
      <c r="F121" s="185" t="s">
        <v>184</v>
      </c>
      <c r="G121" s="32"/>
      <c r="H121" s="32"/>
      <c r="I121" s="32"/>
      <c r="J121" s="32"/>
      <c r="K121" s="32"/>
      <c r="L121" s="32"/>
      <c r="M121" s="35"/>
      <c r="N121" s="182"/>
      <c r="O121" s="183"/>
      <c r="P121" s="60"/>
      <c r="Q121" s="60"/>
      <c r="R121" s="60"/>
      <c r="S121" s="60"/>
      <c r="T121" s="60"/>
      <c r="U121" s="60"/>
      <c r="V121" s="60"/>
      <c r="W121" s="60"/>
      <c r="X121" s="61"/>
      <c r="Y121" s="30"/>
      <c r="Z121" s="30"/>
      <c r="AA121" s="30"/>
      <c r="AB121" s="30"/>
      <c r="AC121" s="30"/>
      <c r="AD121" s="30"/>
      <c r="AE121" s="30"/>
      <c r="AT121" s="16" t="s">
        <v>133</v>
      </c>
      <c r="AU121" s="16" t="s">
        <v>79</v>
      </c>
    </row>
    <row r="122" spans="1:65" s="2" customFormat="1" ht="16.5" customHeight="1" x14ac:dyDescent="0.2">
      <c r="A122" s="30"/>
      <c r="B122" s="31"/>
      <c r="C122" s="196" t="s">
        <v>185</v>
      </c>
      <c r="D122" s="196" t="s">
        <v>137</v>
      </c>
      <c r="E122" s="197" t="s">
        <v>186</v>
      </c>
      <c r="F122" s="198" t="s">
        <v>187</v>
      </c>
      <c r="G122" s="199" t="s">
        <v>159</v>
      </c>
      <c r="H122" s="200">
        <v>10</v>
      </c>
      <c r="I122" s="201">
        <v>11600</v>
      </c>
      <c r="J122" s="202"/>
      <c r="K122" s="201">
        <f>ROUND(P122*H122,2)</f>
        <v>116000</v>
      </c>
      <c r="L122" s="198" t="s">
        <v>18</v>
      </c>
      <c r="M122" s="203"/>
      <c r="N122" s="204" t="s">
        <v>18</v>
      </c>
      <c r="O122" s="174" t="s">
        <v>38</v>
      </c>
      <c r="P122" s="175">
        <f>I122+J122</f>
        <v>11600</v>
      </c>
      <c r="Q122" s="175">
        <f>ROUND(I122*H122,2)</f>
        <v>116000</v>
      </c>
      <c r="R122" s="175">
        <f>ROUND(J122*H122,2)</f>
        <v>0</v>
      </c>
      <c r="S122" s="176">
        <v>0</v>
      </c>
      <c r="T122" s="176">
        <f>S122*H122</f>
        <v>0</v>
      </c>
      <c r="U122" s="176">
        <v>4.0000000000000001E-3</v>
      </c>
      <c r="V122" s="176">
        <f>U122*H122</f>
        <v>0.04</v>
      </c>
      <c r="W122" s="176">
        <v>0</v>
      </c>
      <c r="X122" s="177">
        <f>W122*H122</f>
        <v>0</v>
      </c>
      <c r="Y122" s="30"/>
      <c r="Z122" s="30"/>
      <c r="AA122" s="30"/>
      <c r="AB122" s="30"/>
      <c r="AC122" s="30"/>
      <c r="AD122" s="30"/>
      <c r="AE122" s="30"/>
      <c r="AR122" s="178" t="s">
        <v>140</v>
      </c>
      <c r="AT122" s="178" t="s">
        <v>137</v>
      </c>
      <c r="AU122" s="178" t="s">
        <v>79</v>
      </c>
      <c r="AY122" s="16" t="s">
        <v>121</v>
      </c>
      <c r="BE122" s="179">
        <f>IF(O122="základní",K122,0)</f>
        <v>116000</v>
      </c>
      <c r="BF122" s="179">
        <f>IF(O122="snížená",K122,0)</f>
        <v>0</v>
      </c>
      <c r="BG122" s="179">
        <f>IF(O122="zákl. přenesená",K122,0)</f>
        <v>0</v>
      </c>
      <c r="BH122" s="179">
        <f>IF(O122="sníž. přenesená",K122,0)</f>
        <v>0</v>
      </c>
      <c r="BI122" s="179">
        <f>IF(O122="nulová",K122,0)</f>
        <v>0</v>
      </c>
      <c r="BJ122" s="16" t="s">
        <v>77</v>
      </c>
      <c r="BK122" s="179">
        <f>ROUND(P122*H122,2)</f>
        <v>116000</v>
      </c>
      <c r="BL122" s="16" t="s">
        <v>129</v>
      </c>
      <c r="BM122" s="178" t="s">
        <v>188</v>
      </c>
    </row>
    <row r="123" spans="1:65" s="2" customFormat="1" ht="19.5" x14ac:dyDescent="0.2">
      <c r="A123" s="30"/>
      <c r="B123" s="31"/>
      <c r="C123" s="32"/>
      <c r="D123" s="180" t="s">
        <v>131</v>
      </c>
      <c r="E123" s="32"/>
      <c r="F123" s="181" t="s">
        <v>189</v>
      </c>
      <c r="G123" s="32"/>
      <c r="H123" s="32"/>
      <c r="I123" s="32"/>
      <c r="J123" s="32"/>
      <c r="K123" s="32"/>
      <c r="L123" s="32"/>
      <c r="M123" s="35"/>
      <c r="N123" s="182"/>
      <c r="O123" s="183"/>
      <c r="P123" s="60"/>
      <c r="Q123" s="60"/>
      <c r="R123" s="60"/>
      <c r="S123" s="60"/>
      <c r="T123" s="60"/>
      <c r="U123" s="60"/>
      <c r="V123" s="60"/>
      <c r="W123" s="60"/>
      <c r="X123" s="61"/>
      <c r="Y123" s="30"/>
      <c r="Z123" s="30"/>
      <c r="AA123" s="30"/>
      <c r="AB123" s="30"/>
      <c r="AC123" s="30"/>
      <c r="AD123" s="30"/>
      <c r="AE123" s="30"/>
      <c r="AT123" s="16" t="s">
        <v>131</v>
      </c>
      <c r="AU123" s="16" t="s">
        <v>79</v>
      </c>
    </row>
    <row r="124" spans="1:65" s="2" customFormat="1" ht="19.5" x14ac:dyDescent="0.2">
      <c r="A124" s="30"/>
      <c r="B124" s="31"/>
      <c r="C124" s="32"/>
      <c r="D124" s="180" t="s">
        <v>142</v>
      </c>
      <c r="E124" s="32"/>
      <c r="F124" s="205" t="s">
        <v>190</v>
      </c>
      <c r="G124" s="32"/>
      <c r="H124" s="32"/>
      <c r="I124" s="32"/>
      <c r="J124" s="32"/>
      <c r="K124" s="32"/>
      <c r="L124" s="32"/>
      <c r="M124" s="35"/>
      <c r="N124" s="182"/>
      <c r="O124" s="183"/>
      <c r="P124" s="60"/>
      <c r="Q124" s="60"/>
      <c r="R124" s="60"/>
      <c r="S124" s="60"/>
      <c r="T124" s="60"/>
      <c r="U124" s="60"/>
      <c r="V124" s="60"/>
      <c r="W124" s="60"/>
      <c r="X124" s="61"/>
      <c r="Y124" s="30"/>
      <c r="Z124" s="30"/>
      <c r="AA124" s="30"/>
      <c r="AB124" s="30"/>
      <c r="AC124" s="30"/>
      <c r="AD124" s="30"/>
      <c r="AE124" s="30"/>
      <c r="AT124" s="16" t="s">
        <v>142</v>
      </c>
      <c r="AU124" s="16" t="s">
        <v>79</v>
      </c>
    </row>
    <row r="125" spans="1:65" s="2" customFormat="1" ht="16.5" customHeight="1" x14ac:dyDescent="0.2">
      <c r="A125" s="30"/>
      <c r="B125" s="31"/>
      <c r="C125" s="196" t="s">
        <v>191</v>
      </c>
      <c r="D125" s="196" t="s">
        <v>137</v>
      </c>
      <c r="E125" s="197" t="s">
        <v>192</v>
      </c>
      <c r="F125" s="198" t="s">
        <v>193</v>
      </c>
      <c r="G125" s="199" t="s">
        <v>159</v>
      </c>
      <c r="H125" s="200">
        <v>1</v>
      </c>
      <c r="I125" s="201">
        <v>10900</v>
      </c>
      <c r="J125" s="202"/>
      <c r="K125" s="201">
        <f>ROUND(P125*H125,2)</f>
        <v>10900</v>
      </c>
      <c r="L125" s="198" t="s">
        <v>18</v>
      </c>
      <c r="M125" s="203"/>
      <c r="N125" s="204" t="s">
        <v>18</v>
      </c>
      <c r="O125" s="174" t="s">
        <v>38</v>
      </c>
      <c r="P125" s="175">
        <f>I125+J125</f>
        <v>10900</v>
      </c>
      <c r="Q125" s="175">
        <f>ROUND(I125*H125,2)</f>
        <v>10900</v>
      </c>
      <c r="R125" s="175">
        <f>ROUND(J125*H125,2)</f>
        <v>0</v>
      </c>
      <c r="S125" s="176">
        <v>0</v>
      </c>
      <c r="T125" s="176">
        <f>S125*H125</f>
        <v>0</v>
      </c>
      <c r="U125" s="176">
        <v>4.0000000000000001E-3</v>
      </c>
      <c r="V125" s="176">
        <f>U125*H125</f>
        <v>4.0000000000000001E-3</v>
      </c>
      <c r="W125" s="176">
        <v>0</v>
      </c>
      <c r="X125" s="177">
        <f>W125*H125</f>
        <v>0</v>
      </c>
      <c r="Y125" s="30"/>
      <c r="Z125" s="30"/>
      <c r="AA125" s="30"/>
      <c r="AB125" s="30"/>
      <c r="AC125" s="30"/>
      <c r="AD125" s="30"/>
      <c r="AE125" s="30"/>
      <c r="AR125" s="178" t="s">
        <v>140</v>
      </c>
      <c r="AT125" s="178" t="s">
        <v>137</v>
      </c>
      <c r="AU125" s="178" t="s">
        <v>79</v>
      </c>
      <c r="AY125" s="16" t="s">
        <v>121</v>
      </c>
      <c r="BE125" s="179">
        <f>IF(O125="základní",K125,0)</f>
        <v>10900</v>
      </c>
      <c r="BF125" s="179">
        <f>IF(O125="snížená",K125,0)</f>
        <v>0</v>
      </c>
      <c r="BG125" s="179">
        <f>IF(O125="zákl. přenesená",K125,0)</f>
        <v>0</v>
      </c>
      <c r="BH125" s="179">
        <f>IF(O125="sníž. přenesená",K125,0)</f>
        <v>0</v>
      </c>
      <c r="BI125" s="179">
        <f>IF(O125="nulová",K125,0)</f>
        <v>0</v>
      </c>
      <c r="BJ125" s="16" t="s">
        <v>77</v>
      </c>
      <c r="BK125" s="179">
        <f>ROUND(P125*H125,2)</f>
        <v>10900</v>
      </c>
      <c r="BL125" s="16" t="s">
        <v>129</v>
      </c>
      <c r="BM125" s="178" t="s">
        <v>194</v>
      </c>
    </row>
    <row r="126" spans="1:65" s="2" customFormat="1" ht="19.5" x14ac:dyDescent="0.2">
      <c r="A126" s="30"/>
      <c r="B126" s="31"/>
      <c r="C126" s="32"/>
      <c r="D126" s="180" t="s">
        <v>131</v>
      </c>
      <c r="E126" s="32"/>
      <c r="F126" s="181" t="s">
        <v>195</v>
      </c>
      <c r="G126" s="32"/>
      <c r="H126" s="32"/>
      <c r="I126" s="32"/>
      <c r="J126" s="32"/>
      <c r="K126" s="32"/>
      <c r="L126" s="32"/>
      <c r="M126" s="35"/>
      <c r="N126" s="182"/>
      <c r="O126" s="183"/>
      <c r="P126" s="60"/>
      <c r="Q126" s="60"/>
      <c r="R126" s="60"/>
      <c r="S126" s="60"/>
      <c r="T126" s="60"/>
      <c r="U126" s="60"/>
      <c r="V126" s="60"/>
      <c r="W126" s="60"/>
      <c r="X126" s="61"/>
      <c r="Y126" s="30"/>
      <c r="Z126" s="30"/>
      <c r="AA126" s="30"/>
      <c r="AB126" s="30"/>
      <c r="AC126" s="30"/>
      <c r="AD126" s="30"/>
      <c r="AE126" s="30"/>
      <c r="AT126" s="16" t="s">
        <v>131</v>
      </c>
      <c r="AU126" s="16" t="s">
        <v>79</v>
      </c>
    </row>
    <row r="127" spans="1:65" s="2" customFormat="1" ht="19.5" x14ac:dyDescent="0.2">
      <c r="A127" s="30"/>
      <c r="B127" s="31"/>
      <c r="C127" s="32"/>
      <c r="D127" s="180" t="s">
        <v>142</v>
      </c>
      <c r="E127" s="32"/>
      <c r="F127" s="205" t="s">
        <v>190</v>
      </c>
      <c r="G127" s="32"/>
      <c r="H127" s="32"/>
      <c r="I127" s="32"/>
      <c r="J127" s="32"/>
      <c r="K127" s="32"/>
      <c r="L127" s="32"/>
      <c r="M127" s="35"/>
      <c r="N127" s="182"/>
      <c r="O127" s="183"/>
      <c r="P127" s="60"/>
      <c r="Q127" s="60"/>
      <c r="R127" s="60"/>
      <c r="S127" s="60"/>
      <c r="T127" s="60"/>
      <c r="U127" s="60"/>
      <c r="V127" s="60"/>
      <c r="W127" s="60"/>
      <c r="X127" s="61"/>
      <c r="Y127" s="30"/>
      <c r="Z127" s="30"/>
      <c r="AA127" s="30"/>
      <c r="AB127" s="30"/>
      <c r="AC127" s="30"/>
      <c r="AD127" s="30"/>
      <c r="AE127" s="30"/>
      <c r="AT127" s="16" t="s">
        <v>142</v>
      </c>
      <c r="AU127" s="16" t="s">
        <v>79</v>
      </c>
    </row>
    <row r="128" spans="1:65" s="2" customFormat="1" ht="24.2" customHeight="1" x14ac:dyDescent="0.2">
      <c r="A128" s="30"/>
      <c r="B128" s="31"/>
      <c r="C128" s="167" t="s">
        <v>196</v>
      </c>
      <c r="D128" s="167" t="s">
        <v>124</v>
      </c>
      <c r="E128" s="168" t="s">
        <v>197</v>
      </c>
      <c r="F128" s="169" t="s">
        <v>198</v>
      </c>
      <c r="G128" s="170" t="s">
        <v>127</v>
      </c>
      <c r="H128" s="171">
        <v>365</v>
      </c>
      <c r="I128" s="172">
        <v>0</v>
      </c>
      <c r="J128" s="172">
        <v>52.8</v>
      </c>
      <c r="K128" s="172">
        <f>ROUND(P128*H128,2)</f>
        <v>19272</v>
      </c>
      <c r="L128" s="169" t="s">
        <v>128</v>
      </c>
      <c r="M128" s="35"/>
      <c r="N128" s="173" t="s">
        <v>18</v>
      </c>
      <c r="O128" s="174" t="s">
        <v>38</v>
      </c>
      <c r="P128" s="175">
        <f>I128+J128</f>
        <v>52.8</v>
      </c>
      <c r="Q128" s="175">
        <f>ROUND(I128*H128,2)</f>
        <v>0</v>
      </c>
      <c r="R128" s="175">
        <f>ROUND(J128*H128,2)</f>
        <v>19272</v>
      </c>
      <c r="S128" s="176">
        <v>0.123</v>
      </c>
      <c r="T128" s="176">
        <f>S128*H128</f>
        <v>44.894999999999996</v>
      </c>
      <c r="U128" s="176">
        <v>0</v>
      </c>
      <c r="V128" s="176">
        <f>U128*H128</f>
        <v>0</v>
      </c>
      <c r="W128" s="176">
        <v>0</v>
      </c>
      <c r="X128" s="177">
        <f>W128*H128</f>
        <v>0</v>
      </c>
      <c r="Y128" s="30"/>
      <c r="Z128" s="30"/>
      <c r="AA128" s="30"/>
      <c r="AB128" s="30"/>
      <c r="AC128" s="30"/>
      <c r="AD128" s="30"/>
      <c r="AE128" s="30"/>
      <c r="AR128" s="178" t="s">
        <v>129</v>
      </c>
      <c r="AT128" s="178" t="s">
        <v>124</v>
      </c>
      <c r="AU128" s="178" t="s">
        <v>79</v>
      </c>
      <c r="AY128" s="16" t="s">
        <v>121</v>
      </c>
      <c r="BE128" s="179">
        <f>IF(O128="základní",K128,0)</f>
        <v>19272</v>
      </c>
      <c r="BF128" s="179">
        <f>IF(O128="snížená",K128,0)</f>
        <v>0</v>
      </c>
      <c r="BG128" s="179">
        <f>IF(O128="zákl. přenesená",K128,0)</f>
        <v>0</v>
      </c>
      <c r="BH128" s="179">
        <f>IF(O128="sníž. přenesená",K128,0)</f>
        <v>0</v>
      </c>
      <c r="BI128" s="179">
        <f>IF(O128="nulová",K128,0)</f>
        <v>0</v>
      </c>
      <c r="BJ128" s="16" t="s">
        <v>77</v>
      </c>
      <c r="BK128" s="179">
        <f>ROUND(P128*H128,2)</f>
        <v>19272</v>
      </c>
      <c r="BL128" s="16" t="s">
        <v>129</v>
      </c>
      <c r="BM128" s="178" t="s">
        <v>199</v>
      </c>
    </row>
    <row r="129" spans="1:65" s="2" customFormat="1" ht="19.5" x14ac:dyDescent="0.2">
      <c r="A129" s="30"/>
      <c r="B129" s="31"/>
      <c r="C129" s="32"/>
      <c r="D129" s="180" t="s">
        <v>131</v>
      </c>
      <c r="E129" s="32"/>
      <c r="F129" s="181" t="s">
        <v>200</v>
      </c>
      <c r="G129" s="32"/>
      <c r="H129" s="32"/>
      <c r="I129" s="32"/>
      <c r="J129" s="32"/>
      <c r="K129" s="32"/>
      <c r="L129" s="32"/>
      <c r="M129" s="35"/>
      <c r="N129" s="182"/>
      <c r="O129" s="183"/>
      <c r="P129" s="60"/>
      <c r="Q129" s="60"/>
      <c r="R129" s="60"/>
      <c r="S129" s="60"/>
      <c r="T129" s="60"/>
      <c r="U129" s="60"/>
      <c r="V129" s="60"/>
      <c r="W129" s="60"/>
      <c r="X129" s="61"/>
      <c r="Y129" s="30"/>
      <c r="Z129" s="30"/>
      <c r="AA129" s="30"/>
      <c r="AB129" s="30"/>
      <c r="AC129" s="30"/>
      <c r="AD129" s="30"/>
      <c r="AE129" s="30"/>
      <c r="AT129" s="16" t="s">
        <v>131</v>
      </c>
      <c r="AU129" s="16" t="s">
        <v>79</v>
      </c>
    </row>
    <row r="130" spans="1:65" s="2" customFormat="1" ht="11.25" x14ac:dyDescent="0.2">
      <c r="A130" s="30"/>
      <c r="B130" s="31"/>
      <c r="C130" s="32"/>
      <c r="D130" s="184" t="s">
        <v>133</v>
      </c>
      <c r="E130" s="32"/>
      <c r="F130" s="185" t="s">
        <v>201</v>
      </c>
      <c r="G130" s="32"/>
      <c r="H130" s="32"/>
      <c r="I130" s="32"/>
      <c r="J130" s="32"/>
      <c r="K130" s="32"/>
      <c r="L130" s="32"/>
      <c r="M130" s="35"/>
      <c r="N130" s="182"/>
      <c r="O130" s="183"/>
      <c r="P130" s="60"/>
      <c r="Q130" s="60"/>
      <c r="R130" s="60"/>
      <c r="S130" s="60"/>
      <c r="T130" s="60"/>
      <c r="U130" s="60"/>
      <c r="V130" s="60"/>
      <c r="W130" s="60"/>
      <c r="X130" s="61"/>
      <c r="Y130" s="30"/>
      <c r="Z130" s="30"/>
      <c r="AA130" s="30"/>
      <c r="AB130" s="30"/>
      <c r="AC130" s="30"/>
      <c r="AD130" s="30"/>
      <c r="AE130" s="30"/>
      <c r="AT130" s="16" t="s">
        <v>133</v>
      </c>
      <c r="AU130" s="16" t="s">
        <v>79</v>
      </c>
    </row>
    <row r="131" spans="1:65" s="2" customFormat="1" ht="24.2" customHeight="1" x14ac:dyDescent="0.2">
      <c r="A131" s="30"/>
      <c r="B131" s="31"/>
      <c r="C131" s="196" t="s">
        <v>202</v>
      </c>
      <c r="D131" s="196" t="s">
        <v>137</v>
      </c>
      <c r="E131" s="197" t="s">
        <v>203</v>
      </c>
      <c r="F131" s="198" t="s">
        <v>204</v>
      </c>
      <c r="G131" s="199" t="s">
        <v>205</v>
      </c>
      <c r="H131" s="200">
        <v>238.04300000000001</v>
      </c>
      <c r="I131" s="201">
        <v>66.099999999999994</v>
      </c>
      <c r="J131" s="202"/>
      <c r="K131" s="201">
        <f>ROUND(P131*H131,2)</f>
        <v>15734.64</v>
      </c>
      <c r="L131" s="198" t="s">
        <v>128</v>
      </c>
      <c r="M131" s="203"/>
      <c r="N131" s="204" t="s">
        <v>18</v>
      </c>
      <c r="O131" s="174" t="s">
        <v>38</v>
      </c>
      <c r="P131" s="175">
        <f>I131+J131</f>
        <v>66.099999999999994</v>
      </c>
      <c r="Q131" s="175">
        <f>ROUND(I131*H131,2)</f>
        <v>15734.64</v>
      </c>
      <c r="R131" s="175">
        <f>ROUND(J131*H131,2)</f>
        <v>0</v>
      </c>
      <c r="S131" s="176">
        <v>0</v>
      </c>
      <c r="T131" s="176">
        <f>S131*H131</f>
        <v>0</v>
      </c>
      <c r="U131" s="176">
        <v>1E-3</v>
      </c>
      <c r="V131" s="176">
        <f>U131*H131</f>
        <v>0.238043</v>
      </c>
      <c r="W131" s="176">
        <v>0</v>
      </c>
      <c r="X131" s="177">
        <f>W131*H131</f>
        <v>0</v>
      </c>
      <c r="Y131" s="30"/>
      <c r="Z131" s="30"/>
      <c r="AA131" s="30"/>
      <c r="AB131" s="30"/>
      <c r="AC131" s="30"/>
      <c r="AD131" s="30"/>
      <c r="AE131" s="30"/>
      <c r="AR131" s="178" t="s">
        <v>140</v>
      </c>
      <c r="AT131" s="178" t="s">
        <v>137</v>
      </c>
      <c r="AU131" s="178" t="s">
        <v>79</v>
      </c>
      <c r="AY131" s="16" t="s">
        <v>121</v>
      </c>
      <c r="BE131" s="179">
        <f>IF(O131="základní",K131,0)</f>
        <v>15734.64</v>
      </c>
      <c r="BF131" s="179">
        <f>IF(O131="snížená",K131,0)</f>
        <v>0</v>
      </c>
      <c r="BG131" s="179">
        <f>IF(O131="zákl. přenesená",K131,0)</f>
        <v>0</v>
      </c>
      <c r="BH131" s="179">
        <f>IF(O131="sníž. přenesená",K131,0)</f>
        <v>0</v>
      </c>
      <c r="BI131" s="179">
        <f>IF(O131="nulová",K131,0)</f>
        <v>0</v>
      </c>
      <c r="BJ131" s="16" t="s">
        <v>77</v>
      </c>
      <c r="BK131" s="179">
        <f>ROUND(P131*H131,2)</f>
        <v>15734.64</v>
      </c>
      <c r="BL131" s="16" t="s">
        <v>129</v>
      </c>
      <c r="BM131" s="178" t="s">
        <v>206</v>
      </c>
    </row>
    <row r="132" spans="1:65" s="2" customFormat="1" ht="11.25" x14ac:dyDescent="0.2">
      <c r="A132" s="30"/>
      <c r="B132" s="31"/>
      <c r="C132" s="32"/>
      <c r="D132" s="180" t="s">
        <v>131</v>
      </c>
      <c r="E132" s="32"/>
      <c r="F132" s="181" t="s">
        <v>207</v>
      </c>
      <c r="G132" s="32"/>
      <c r="H132" s="32"/>
      <c r="I132" s="32"/>
      <c r="J132" s="32"/>
      <c r="K132" s="32"/>
      <c r="L132" s="32"/>
      <c r="M132" s="35"/>
      <c r="N132" s="182"/>
      <c r="O132" s="183"/>
      <c r="P132" s="60"/>
      <c r="Q132" s="60"/>
      <c r="R132" s="60"/>
      <c r="S132" s="60"/>
      <c r="T132" s="60"/>
      <c r="U132" s="60"/>
      <c r="V132" s="60"/>
      <c r="W132" s="60"/>
      <c r="X132" s="61"/>
      <c r="Y132" s="30"/>
      <c r="Z132" s="30"/>
      <c r="AA132" s="30"/>
      <c r="AB132" s="30"/>
      <c r="AC132" s="30"/>
      <c r="AD132" s="30"/>
      <c r="AE132" s="30"/>
      <c r="AT132" s="16" t="s">
        <v>131</v>
      </c>
      <c r="AU132" s="16" t="s">
        <v>79</v>
      </c>
    </row>
    <row r="133" spans="1:65" s="13" customFormat="1" ht="11.25" x14ac:dyDescent="0.2">
      <c r="B133" s="186"/>
      <c r="C133" s="187"/>
      <c r="D133" s="180" t="s">
        <v>135</v>
      </c>
      <c r="E133" s="188" t="s">
        <v>18</v>
      </c>
      <c r="F133" s="189" t="s">
        <v>208</v>
      </c>
      <c r="G133" s="187"/>
      <c r="H133" s="190">
        <v>226.708</v>
      </c>
      <c r="I133" s="187"/>
      <c r="J133" s="187"/>
      <c r="K133" s="187"/>
      <c r="L133" s="187"/>
      <c r="M133" s="191"/>
      <c r="N133" s="192"/>
      <c r="O133" s="193"/>
      <c r="P133" s="193"/>
      <c r="Q133" s="193"/>
      <c r="R133" s="193"/>
      <c r="S133" s="193"/>
      <c r="T133" s="193"/>
      <c r="U133" s="193"/>
      <c r="V133" s="193"/>
      <c r="W133" s="193"/>
      <c r="X133" s="194"/>
      <c r="AT133" s="195" t="s">
        <v>135</v>
      </c>
      <c r="AU133" s="195" t="s">
        <v>79</v>
      </c>
      <c r="AV133" s="13" t="s">
        <v>79</v>
      </c>
      <c r="AW133" s="13" t="s">
        <v>5</v>
      </c>
      <c r="AX133" s="13" t="s">
        <v>77</v>
      </c>
      <c r="AY133" s="195" t="s">
        <v>121</v>
      </c>
    </row>
    <row r="134" spans="1:65" s="13" customFormat="1" ht="11.25" x14ac:dyDescent="0.2">
      <c r="B134" s="186"/>
      <c r="C134" s="187"/>
      <c r="D134" s="180" t="s">
        <v>135</v>
      </c>
      <c r="E134" s="187"/>
      <c r="F134" s="189" t="s">
        <v>209</v>
      </c>
      <c r="G134" s="187"/>
      <c r="H134" s="190">
        <v>238.04300000000001</v>
      </c>
      <c r="I134" s="187"/>
      <c r="J134" s="187"/>
      <c r="K134" s="187"/>
      <c r="L134" s="187"/>
      <c r="M134" s="191"/>
      <c r="N134" s="192"/>
      <c r="O134" s="193"/>
      <c r="P134" s="193"/>
      <c r="Q134" s="193"/>
      <c r="R134" s="193"/>
      <c r="S134" s="193"/>
      <c r="T134" s="193"/>
      <c r="U134" s="193"/>
      <c r="V134" s="193"/>
      <c r="W134" s="193"/>
      <c r="X134" s="194"/>
      <c r="AT134" s="195" t="s">
        <v>135</v>
      </c>
      <c r="AU134" s="195" t="s">
        <v>79</v>
      </c>
      <c r="AV134" s="13" t="s">
        <v>79</v>
      </c>
      <c r="AW134" s="13" t="s">
        <v>4</v>
      </c>
      <c r="AX134" s="13" t="s">
        <v>77</v>
      </c>
      <c r="AY134" s="195" t="s">
        <v>121</v>
      </c>
    </row>
    <row r="135" spans="1:65" s="2" customFormat="1" ht="24.2" customHeight="1" x14ac:dyDescent="0.2">
      <c r="A135" s="30"/>
      <c r="B135" s="31"/>
      <c r="C135" s="167" t="s">
        <v>210</v>
      </c>
      <c r="D135" s="167" t="s">
        <v>124</v>
      </c>
      <c r="E135" s="168" t="s">
        <v>211</v>
      </c>
      <c r="F135" s="169" t="s">
        <v>212</v>
      </c>
      <c r="G135" s="170" t="s">
        <v>159</v>
      </c>
      <c r="H135" s="171">
        <v>24</v>
      </c>
      <c r="I135" s="172">
        <v>0</v>
      </c>
      <c r="J135" s="172">
        <v>103</v>
      </c>
      <c r="K135" s="172">
        <f>ROUND(P135*H135,2)</f>
        <v>2472</v>
      </c>
      <c r="L135" s="169" t="s">
        <v>128</v>
      </c>
      <c r="M135" s="35"/>
      <c r="N135" s="173" t="s">
        <v>18</v>
      </c>
      <c r="O135" s="174" t="s">
        <v>38</v>
      </c>
      <c r="P135" s="175">
        <f>I135+J135</f>
        <v>103</v>
      </c>
      <c r="Q135" s="175">
        <f>ROUND(I135*H135,2)</f>
        <v>0</v>
      </c>
      <c r="R135" s="175">
        <f>ROUND(J135*H135,2)</f>
        <v>2472</v>
      </c>
      <c r="S135" s="176">
        <v>0.24</v>
      </c>
      <c r="T135" s="176">
        <f>S135*H135</f>
        <v>5.76</v>
      </c>
      <c r="U135" s="176">
        <v>0</v>
      </c>
      <c r="V135" s="176">
        <f>U135*H135</f>
        <v>0</v>
      </c>
      <c r="W135" s="176">
        <v>0</v>
      </c>
      <c r="X135" s="177">
        <f>W135*H135</f>
        <v>0</v>
      </c>
      <c r="Y135" s="30"/>
      <c r="Z135" s="30"/>
      <c r="AA135" s="30"/>
      <c r="AB135" s="30"/>
      <c r="AC135" s="30"/>
      <c r="AD135" s="30"/>
      <c r="AE135" s="30"/>
      <c r="AR135" s="178" t="s">
        <v>129</v>
      </c>
      <c r="AT135" s="178" t="s">
        <v>124</v>
      </c>
      <c r="AU135" s="178" t="s">
        <v>79</v>
      </c>
      <c r="AY135" s="16" t="s">
        <v>121</v>
      </c>
      <c r="BE135" s="179">
        <f>IF(O135="základní",K135,0)</f>
        <v>2472</v>
      </c>
      <c r="BF135" s="179">
        <f>IF(O135="snížená",K135,0)</f>
        <v>0</v>
      </c>
      <c r="BG135" s="179">
        <f>IF(O135="zákl. přenesená",K135,0)</f>
        <v>0</v>
      </c>
      <c r="BH135" s="179">
        <f>IF(O135="sníž. přenesená",K135,0)</f>
        <v>0</v>
      </c>
      <c r="BI135" s="179">
        <f>IF(O135="nulová",K135,0)</f>
        <v>0</v>
      </c>
      <c r="BJ135" s="16" t="s">
        <v>77</v>
      </c>
      <c r="BK135" s="179">
        <f>ROUND(P135*H135,2)</f>
        <v>2472</v>
      </c>
      <c r="BL135" s="16" t="s">
        <v>129</v>
      </c>
      <c r="BM135" s="178" t="s">
        <v>213</v>
      </c>
    </row>
    <row r="136" spans="1:65" s="2" customFormat="1" ht="11.25" x14ac:dyDescent="0.2">
      <c r="A136" s="30"/>
      <c r="B136" s="31"/>
      <c r="C136" s="32"/>
      <c r="D136" s="180" t="s">
        <v>131</v>
      </c>
      <c r="E136" s="32"/>
      <c r="F136" s="181" t="s">
        <v>214</v>
      </c>
      <c r="G136" s="32"/>
      <c r="H136" s="32"/>
      <c r="I136" s="32"/>
      <c r="J136" s="32"/>
      <c r="K136" s="32"/>
      <c r="L136" s="32"/>
      <c r="M136" s="35"/>
      <c r="N136" s="182"/>
      <c r="O136" s="183"/>
      <c r="P136" s="60"/>
      <c r="Q136" s="60"/>
      <c r="R136" s="60"/>
      <c r="S136" s="60"/>
      <c r="T136" s="60"/>
      <c r="U136" s="60"/>
      <c r="V136" s="60"/>
      <c r="W136" s="60"/>
      <c r="X136" s="61"/>
      <c r="Y136" s="30"/>
      <c r="Z136" s="30"/>
      <c r="AA136" s="30"/>
      <c r="AB136" s="30"/>
      <c r="AC136" s="30"/>
      <c r="AD136" s="30"/>
      <c r="AE136" s="30"/>
      <c r="AT136" s="16" t="s">
        <v>131</v>
      </c>
      <c r="AU136" s="16" t="s">
        <v>79</v>
      </c>
    </row>
    <row r="137" spans="1:65" s="2" customFormat="1" ht="11.25" x14ac:dyDescent="0.2">
      <c r="A137" s="30"/>
      <c r="B137" s="31"/>
      <c r="C137" s="32"/>
      <c r="D137" s="184" t="s">
        <v>133</v>
      </c>
      <c r="E137" s="32"/>
      <c r="F137" s="185" t="s">
        <v>215</v>
      </c>
      <c r="G137" s="32"/>
      <c r="H137" s="32"/>
      <c r="I137" s="32"/>
      <c r="J137" s="32"/>
      <c r="K137" s="32"/>
      <c r="L137" s="32"/>
      <c r="M137" s="35"/>
      <c r="N137" s="182"/>
      <c r="O137" s="183"/>
      <c r="P137" s="60"/>
      <c r="Q137" s="60"/>
      <c r="R137" s="60"/>
      <c r="S137" s="60"/>
      <c r="T137" s="60"/>
      <c r="U137" s="60"/>
      <c r="V137" s="60"/>
      <c r="W137" s="60"/>
      <c r="X137" s="61"/>
      <c r="Y137" s="30"/>
      <c r="Z137" s="30"/>
      <c r="AA137" s="30"/>
      <c r="AB137" s="30"/>
      <c r="AC137" s="30"/>
      <c r="AD137" s="30"/>
      <c r="AE137" s="30"/>
      <c r="AT137" s="16" t="s">
        <v>133</v>
      </c>
      <c r="AU137" s="16" t="s">
        <v>79</v>
      </c>
    </row>
    <row r="138" spans="1:65" s="2" customFormat="1" ht="24.2" customHeight="1" x14ac:dyDescent="0.2">
      <c r="A138" s="30"/>
      <c r="B138" s="31"/>
      <c r="C138" s="196" t="s">
        <v>9</v>
      </c>
      <c r="D138" s="196" t="s">
        <v>137</v>
      </c>
      <c r="E138" s="197" t="s">
        <v>216</v>
      </c>
      <c r="F138" s="198" t="s">
        <v>217</v>
      </c>
      <c r="G138" s="199" t="s">
        <v>159</v>
      </c>
      <c r="H138" s="200">
        <v>13</v>
      </c>
      <c r="I138" s="201">
        <v>42.7</v>
      </c>
      <c r="J138" s="202"/>
      <c r="K138" s="201">
        <f>ROUND(P138*H138,2)</f>
        <v>555.1</v>
      </c>
      <c r="L138" s="198" t="s">
        <v>128</v>
      </c>
      <c r="M138" s="203"/>
      <c r="N138" s="204" t="s">
        <v>18</v>
      </c>
      <c r="O138" s="174" t="s">
        <v>38</v>
      </c>
      <c r="P138" s="175">
        <f>I138+J138</f>
        <v>42.7</v>
      </c>
      <c r="Q138" s="175">
        <f>ROUND(I138*H138,2)</f>
        <v>555.1</v>
      </c>
      <c r="R138" s="175">
        <f>ROUND(J138*H138,2)</f>
        <v>0</v>
      </c>
      <c r="S138" s="176">
        <v>0</v>
      </c>
      <c r="T138" s="176">
        <f>S138*H138</f>
        <v>0</v>
      </c>
      <c r="U138" s="176">
        <v>1.3999999999999999E-4</v>
      </c>
      <c r="V138" s="176">
        <f>U138*H138</f>
        <v>1.8199999999999998E-3</v>
      </c>
      <c r="W138" s="176">
        <v>0</v>
      </c>
      <c r="X138" s="177">
        <f>W138*H138</f>
        <v>0</v>
      </c>
      <c r="Y138" s="30"/>
      <c r="Z138" s="30"/>
      <c r="AA138" s="30"/>
      <c r="AB138" s="30"/>
      <c r="AC138" s="30"/>
      <c r="AD138" s="30"/>
      <c r="AE138" s="30"/>
      <c r="AR138" s="178" t="s">
        <v>140</v>
      </c>
      <c r="AT138" s="178" t="s">
        <v>137</v>
      </c>
      <c r="AU138" s="178" t="s">
        <v>79</v>
      </c>
      <c r="AY138" s="16" t="s">
        <v>121</v>
      </c>
      <c r="BE138" s="179">
        <f>IF(O138="základní",K138,0)</f>
        <v>555.1</v>
      </c>
      <c r="BF138" s="179">
        <f>IF(O138="snížená",K138,0)</f>
        <v>0</v>
      </c>
      <c r="BG138" s="179">
        <f>IF(O138="zákl. přenesená",K138,0)</f>
        <v>0</v>
      </c>
      <c r="BH138" s="179">
        <f>IF(O138="sníž. přenesená",K138,0)</f>
        <v>0</v>
      </c>
      <c r="BI138" s="179">
        <f>IF(O138="nulová",K138,0)</f>
        <v>0</v>
      </c>
      <c r="BJ138" s="16" t="s">
        <v>77</v>
      </c>
      <c r="BK138" s="179">
        <f>ROUND(P138*H138,2)</f>
        <v>555.1</v>
      </c>
      <c r="BL138" s="16" t="s">
        <v>129</v>
      </c>
      <c r="BM138" s="178" t="s">
        <v>218</v>
      </c>
    </row>
    <row r="139" spans="1:65" s="2" customFormat="1" ht="11.25" x14ac:dyDescent="0.2">
      <c r="A139" s="30"/>
      <c r="B139" s="31"/>
      <c r="C139" s="32"/>
      <c r="D139" s="180" t="s">
        <v>131</v>
      </c>
      <c r="E139" s="32"/>
      <c r="F139" s="181" t="s">
        <v>217</v>
      </c>
      <c r="G139" s="32"/>
      <c r="H139" s="32"/>
      <c r="I139" s="32"/>
      <c r="J139" s="32"/>
      <c r="K139" s="32"/>
      <c r="L139" s="32"/>
      <c r="M139" s="35"/>
      <c r="N139" s="182"/>
      <c r="O139" s="183"/>
      <c r="P139" s="60"/>
      <c r="Q139" s="60"/>
      <c r="R139" s="60"/>
      <c r="S139" s="60"/>
      <c r="T139" s="60"/>
      <c r="U139" s="60"/>
      <c r="V139" s="60"/>
      <c r="W139" s="60"/>
      <c r="X139" s="61"/>
      <c r="Y139" s="30"/>
      <c r="Z139" s="30"/>
      <c r="AA139" s="30"/>
      <c r="AB139" s="30"/>
      <c r="AC139" s="30"/>
      <c r="AD139" s="30"/>
      <c r="AE139" s="30"/>
      <c r="AT139" s="16" t="s">
        <v>131</v>
      </c>
      <c r="AU139" s="16" t="s">
        <v>79</v>
      </c>
    </row>
    <row r="140" spans="1:65" s="2" customFormat="1" ht="24.2" customHeight="1" x14ac:dyDescent="0.2">
      <c r="A140" s="30"/>
      <c r="B140" s="31"/>
      <c r="C140" s="196" t="s">
        <v>129</v>
      </c>
      <c r="D140" s="196" t="s">
        <v>137</v>
      </c>
      <c r="E140" s="197" t="s">
        <v>219</v>
      </c>
      <c r="F140" s="198" t="s">
        <v>220</v>
      </c>
      <c r="G140" s="199" t="s">
        <v>159</v>
      </c>
      <c r="H140" s="200">
        <v>11</v>
      </c>
      <c r="I140" s="201">
        <v>36</v>
      </c>
      <c r="J140" s="202"/>
      <c r="K140" s="201">
        <f>ROUND(P140*H140,2)</f>
        <v>396</v>
      </c>
      <c r="L140" s="198" t="s">
        <v>128</v>
      </c>
      <c r="M140" s="203"/>
      <c r="N140" s="204" t="s">
        <v>18</v>
      </c>
      <c r="O140" s="174" t="s">
        <v>38</v>
      </c>
      <c r="P140" s="175">
        <f>I140+J140</f>
        <v>36</v>
      </c>
      <c r="Q140" s="175">
        <f>ROUND(I140*H140,2)</f>
        <v>396</v>
      </c>
      <c r="R140" s="175">
        <f>ROUND(J140*H140,2)</f>
        <v>0</v>
      </c>
      <c r="S140" s="176">
        <v>0</v>
      </c>
      <c r="T140" s="176">
        <f>S140*H140</f>
        <v>0</v>
      </c>
      <c r="U140" s="176">
        <v>1.3999999999999999E-4</v>
      </c>
      <c r="V140" s="176">
        <f>U140*H140</f>
        <v>1.5399999999999999E-3</v>
      </c>
      <c r="W140" s="176">
        <v>0</v>
      </c>
      <c r="X140" s="177">
        <f>W140*H140</f>
        <v>0</v>
      </c>
      <c r="Y140" s="30"/>
      <c r="Z140" s="30"/>
      <c r="AA140" s="30"/>
      <c r="AB140" s="30"/>
      <c r="AC140" s="30"/>
      <c r="AD140" s="30"/>
      <c r="AE140" s="30"/>
      <c r="AR140" s="178" t="s">
        <v>140</v>
      </c>
      <c r="AT140" s="178" t="s">
        <v>137</v>
      </c>
      <c r="AU140" s="178" t="s">
        <v>79</v>
      </c>
      <c r="AY140" s="16" t="s">
        <v>121</v>
      </c>
      <c r="BE140" s="179">
        <f>IF(O140="základní",K140,0)</f>
        <v>396</v>
      </c>
      <c r="BF140" s="179">
        <f>IF(O140="snížená",K140,0)</f>
        <v>0</v>
      </c>
      <c r="BG140" s="179">
        <f>IF(O140="zákl. přenesená",K140,0)</f>
        <v>0</v>
      </c>
      <c r="BH140" s="179">
        <f>IF(O140="sníž. přenesená",K140,0)</f>
        <v>0</v>
      </c>
      <c r="BI140" s="179">
        <f>IF(O140="nulová",K140,0)</f>
        <v>0</v>
      </c>
      <c r="BJ140" s="16" t="s">
        <v>77</v>
      </c>
      <c r="BK140" s="179">
        <f>ROUND(P140*H140,2)</f>
        <v>396</v>
      </c>
      <c r="BL140" s="16" t="s">
        <v>129</v>
      </c>
      <c r="BM140" s="178" t="s">
        <v>221</v>
      </c>
    </row>
    <row r="141" spans="1:65" s="2" customFormat="1" ht="11.25" x14ac:dyDescent="0.2">
      <c r="A141" s="30"/>
      <c r="B141" s="31"/>
      <c r="C141" s="32"/>
      <c r="D141" s="180" t="s">
        <v>131</v>
      </c>
      <c r="E141" s="32"/>
      <c r="F141" s="181" t="s">
        <v>220</v>
      </c>
      <c r="G141" s="32"/>
      <c r="H141" s="32"/>
      <c r="I141" s="32"/>
      <c r="J141" s="32"/>
      <c r="K141" s="32"/>
      <c r="L141" s="32"/>
      <c r="M141" s="35"/>
      <c r="N141" s="182"/>
      <c r="O141" s="183"/>
      <c r="P141" s="60"/>
      <c r="Q141" s="60"/>
      <c r="R141" s="60"/>
      <c r="S141" s="60"/>
      <c r="T141" s="60"/>
      <c r="U141" s="60"/>
      <c r="V141" s="60"/>
      <c r="W141" s="60"/>
      <c r="X141" s="61"/>
      <c r="Y141" s="30"/>
      <c r="Z141" s="30"/>
      <c r="AA141" s="30"/>
      <c r="AB141" s="30"/>
      <c r="AC141" s="30"/>
      <c r="AD141" s="30"/>
      <c r="AE141" s="30"/>
      <c r="AT141" s="16" t="s">
        <v>131</v>
      </c>
      <c r="AU141" s="16" t="s">
        <v>79</v>
      </c>
    </row>
    <row r="142" spans="1:65" s="2" customFormat="1" ht="24.2" customHeight="1" x14ac:dyDescent="0.2">
      <c r="A142" s="30"/>
      <c r="B142" s="31"/>
      <c r="C142" s="167" t="s">
        <v>222</v>
      </c>
      <c r="D142" s="167" t="s">
        <v>124</v>
      </c>
      <c r="E142" s="168" t="s">
        <v>223</v>
      </c>
      <c r="F142" s="169" t="s">
        <v>224</v>
      </c>
      <c r="G142" s="170" t="s">
        <v>159</v>
      </c>
      <c r="H142" s="171">
        <v>1</v>
      </c>
      <c r="I142" s="172">
        <v>0</v>
      </c>
      <c r="J142" s="172">
        <v>17000</v>
      </c>
      <c r="K142" s="172">
        <f>ROUND(P142*H142,2)</f>
        <v>17000</v>
      </c>
      <c r="L142" s="169" t="s">
        <v>225</v>
      </c>
      <c r="M142" s="35"/>
      <c r="N142" s="173" t="s">
        <v>18</v>
      </c>
      <c r="O142" s="174" t="s">
        <v>38</v>
      </c>
      <c r="P142" s="175">
        <f>I142+J142</f>
        <v>17000</v>
      </c>
      <c r="Q142" s="175">
        <f>ROUND(I142*H142,2)</f>
        <v>0</v>
      </c>
      <c r="R142" s="175">
        <f>ROUND(J142*H142,2)</f>
        <v>17000</v>
      </c>
      <c r="S142" s="176">
        <v>31.841999999999999</v>
      </c>
      <c r="T142" s="176">
        <f>S142*H142</f>
        <v>31.841999999999999</v>
      </c>
      <c r="U142" s="176">
        <v>0</v>
      </c>
      <c r="V142" s="176">
        <f>U142*H142</f>
        <v>0</v>
      </c>
      <c r="W142" s="176">
        <v>0</v>
      </c>
      <c r="X142" s="177">
        <f>W142*H142</f>
        <v>0</v>
      </c>
      <c r="Y142" s="30"/>
      <c r="Z142" s="30"/>
      <c r="AA142" s="30"/>
      <c r="AB142" s="30"/>
      <c r="AC142" s="30"/>
      <c r="AD142" s="30"/>
      <c r="AE142" s="30"/>
      <c r="AR142" s="178" t="s">
        <v>129</v>
      </c>
      <c r="AT142" s="178" t="s">
        <v>124</v>
      </c>
      <c r="AU142" s="178" t="s">
        <v>79</v>
      </c>
      <c r="AY142" s="16" t="s">
        <v>121</v>
      </c>
      <c r="BE142" s="179">
        <f>IF(O142="základní",K142,0)</f>
        <v>17000</v>
      </c>
      <c r="BF142" s="179">
        <f>IF(O142="snížená",K142,0)</f>
        <v>0</v>
      </c>
      <c r="BG142" s="179">
        <f>IF(O142="zákl. přenesená",K142,0)</f>
        <v>0</v>
      </c>
      <c r="BH142" s="179">
        <f>IF(O142="sníž. přenesená",K142,0)</f>
        <v>0</v>
      </c>
      <c r="BI142" s="179">
        <f>IF(O142="nulová",K142,0)</f>
        <v>0</v>
      </c>
      <c r="BJ142" s="16" t="s">
        <v>77</v>
      </c>
      <c r="BK142" s="179">
        <f>ROUND(P142*H142,2)</f>
        <v>17000</v>
      </c>
      <c r="BL142" s="16" t="s">
        <v>129</v>
      </c>
      <c r="BM142" s="178" t="s">
        <v>226</v>
      </c>
    </row>
    <row r="143" spans="1:65" s="2" customFormat="1" ht="19.5" x14ac:dyDescent="0.2">
      <c r="A143" s="30"/>
      <c r="B143" s="31"/>
      <c r="C143" s="32"/>
      <c r="D143" s="180" t="s">
        <v>131</v>
      </c>
      <c r="E143" s="32"/>
      <c r="F143" s="181" t="s">
        <v>227</v>
      </c>
      <c r="G143" s="32"/>
      <c r="H143" s="32"/>
      <c r="I143" s="32"/>
      <c r="J143" s="32"/>
      <c r="K143" s="32"/>
      <c r="L143" s="32"/>
      <c r="M143" s="35"/>
      <c r="N143" s="182"/>
      <c r="O143" s="183"/>
      <c r="P143" s="60"/>
      <c r="Q143" s="60"/>
      <c r="R143" s="60"/>
      <c r="S143" s="60"/>
      <c r="T143" s="60"/>
      <c r="U143" s="60"/>
      <c r="V143" s="60"/>
      <c r="W143" s="60"/>
      <c r="X143" s="61"/>
      <c r="Y143" s="30"/>
      <c r="Z143" s="30"/>
      <c r="AA143" s="30"/>
      <c r="AB143" s="30"/>
      <c r="AC143" s="30"/>
      <c r="AD143" s="30"/>
      <c r="AE143" s="30"/>
      <c r="AT143" s="16" t="s">
        <v>131</v>
      </c>
      <c r="AU143" s="16" t="s">
        <v>79</v>
      </c>
    </row>
    <row r="144" spans="1:65" s="2" customFormat="1" ht="11.25" x14ac:dyDescent="0.2">
      <c r="A144" s="30"/>
      <c r="B144" s="31"/>
      <c r="C144" s="32"/>
      <c r="D144" s="184" t="s">
        <v>133</v>
      </c>
      <c r="E144" s="32"/>
      <c r="F144" s="185" t="s">
        <v>228</v>
      </c>
      <c r="G144" s="32"/>
      <c r="H144" s="32"/>
      <c r="I144" s="32"/>
      <c r="J144" s="32"/>
      <c r="K144" s="32"/>
      <c r="L144" s="32"/>
      <c r="M144" s="35"/>
      <c r="N144" s="182"/>
      <c r="O144" s="183"/>
      <c r="P144" s="60"/>
      <c r="Q144" s="60"/>
      <c r="R144" s="60"/>
      <c r="S144" s="60"/>
      <c r="T144" s="60"/>
      <c r="U144" s="60"/>
      <c r="V144" s="60"/>
      <c r="W144" s="60"/>
      <c r="X144" s="61"/>
      <c r="Y144" s="30"/>
      <c r="Z144" s="30"/>
      <c r="AA144" s="30"/>
      <c r="AB144" s="30"/>
      <c r="AC144" s="30"/>
      <c r="AD144" s="30"/>
      <c r="AE144" s="30"/>
      <c r="AT144" s="16" t="s">
        <v>133</v>
      </c>
      <c r="AU144" s="16" t="s">
        <v>79</v>
      </c>
    </row>
    <row r="145" spans="1:65" s="2" customFormat="1" ht="24.2" customHeight="1" x14ac:dyDescent="0.2">
      <c r="A145" s="30"/>
      <c r="B145" s="31"/>
      <c r="C145" s="167" t="s">
        <v>229</v>
      </c>
      <c r="D145" s="167" t="s">
        <v>124</v>
      </c>
      <c r="E145" s="168" t="s">
        <v>230</v>
      </c>
      <c r="F145" s="169" t="s">
        <v>231</v>
      </c>
      <c r="G145" s="170" t="s">
        <v>232</v>
      </c>
      <c r="H145" s="171">
        <v>0.68200000000000005</v>
      </c>
      <c r="I145" s="172">
        <v>0</v>
      </c>
      <c r="J145" s="172">
        <v>4340</v>
      </c>
      <c r="K145" s="172">
        <f>ROUND(P145*H145,2)</f>
        <v>2959.88</v>
      </c>
      <c r="L145" s="169" t="s">
        <v>128</v>
      </c>
      <c r="M145" s="35"/>
      <c r="N145" s="173" t="s">
        <v>18</v>
      </c>
      <c r="O145" s="174" t="s">
        <v>38</v>
      </c>
      <c r="P145" s="175">
        <f>I145+J145</f>
        <v>4340</v>
      </c>
      <c r="Q145" s="175">
        <f>ROUND(I145*H145,2)</f>
        <v>0</v>
      </c>
      <c r="R145" s="175">
        <f>ROUND(J145*H145,2)</f>
        <v>2959.88</v>
      </c>
      <c r="S145" s="176">
        <v>8.4600000000000009</v>
      </c>
      <c r="T145" s="176">
        <f>S145*H145</f>
        <v>5.7697200000000013</v>
      </c>
      <c r="U145" s="176">
        <v>0</v>
      </c>
      <c r="V145" s="176">
        <f>U145*H145</f>
        <v>0</v>
      </c>
      <c r="W145" s="176">
        <v>0</v>
      </c>
      <c r="X145" s="177">
        <f>W145*H145</f>
        <v>0</v>
      </c>
      <c r="Y145" s="30"/>
      <c r="Z145" s="30"/>
      <c r="AA145" s="30"/>
      <c r="AB145" s="30"/>
      <c r="AC145" s="30"/>
      <c r="AD145" s="30"/>
      <c r="AE145" s="30"/>
      <c r="AR145" s="178" t="s">
        <v>129</v>
      </c>
      <c r="AT145" s="178" t="s">
        <v>124</v>
      </c>
      <c r="AU145" s="178" t="s">
        <v>79</v>
      </c>
      <c r="AY145" s="16" t="s">
        <v>121</v>
      </c>
      <c r="BE145" s="179">
        <f>IF(O145="základní",K145,0)</f>
        <v>2959.88</v>
      </c>
      <c r="BF145" s="179">
        <f>IF(O145="snížená",K145,0)</f>
        <v>0</v>
      </c>
      <c r="BG145" s="179">
        <f>IF(O145="zákl. přenesená",K145,0)</f>
        <v>0</v>
      </c>
      <c r="BH145" s="179">
        <f>IF(O145="sníž. přenesená",K145,0)</f>
        <v>0</v>
      </c>
      <c r="BI145" s="179">
        <f>IF(O145="nulová",K145,0)</f>
        <v>0</v>
      </c>
      <c r="BJ145" s="16" t="s">
        <v>77</v>
      </c>
      <c r="BK145" s="179">
        <f>ROUND(P145*H145,2)</f>
        <v>2959.88</v>
      </c>
      <c r="BL145" s="16" t="s">
        <v>129</v>
      </c>
      <c r="BM145" s="178" t="s">
        <v>233</v>
      </c>
    </row>
    <row r="146" spans="1:65" s="2" customFormat="1" ht="19.5" x14ac:dyDescent="0.2">
      <c r="A146" s="30"/>
      <c r="B146" s="31"/>
      <c r="C146" s="32"/>
      <c r="D146" s="180" t="s">
        <v>131</v>
      </c>
      <c r="E146" s="32"/>
      <c r="F146" s="181" t="s">
        <v>234</v>
      </c>
      <c r="G146" s="32"/>
      <c r="H146" s="32"/>
      <c r="I146" s="32"/>
      <c r="J146" s="32"/>
      <c r="K146" s="32"/>
      <c r="L146" s="32"/>
      <c r="M146" s="35"/>
      <c r="N146" s="182"/>
      <c r="O146" s="183"/>
      <c r="P146" s="60"/>
      <c r="Q146" s="60"/>
      <c r="R146" s="60"/>
      <c r="S146" s="60"/>
      <c r="T146" s="60"/>
      <c r="U146" s="60"/>
      <c r="V146" s="60"/>
      <c r="W146" s="60"/>
      <c r="X146" s="61"/>
      <c r="Y146" s="30"/>
      <c r="Z146" s="30"/>
      <c r="AA146" s="30"/>
      <c r="AB146" s="30"/>
      <c r="AC146" s="30"/>
      <c r="AD146" s="30"/>
      <c r="AE146" s="30"/>
      <c r="AT146" s="16" t="s">
        <v>131</v>
      </c>
      <c r="AU146" s="16" t="s">
        <v>79</v>
      </c>
    </row>
    <row r="147" spans="1:65" s="2" customFormat="1" ht="11.25" x14ac:dyDescent="0.2">
      <c r="A147" s="30"/>
      <c r="B147" s="31"/>
      <c r="C147" s="32"/>
      <c r="D147" s="184" t="s">
        <v>133</v>
      </c>
      <c r="E147" s="32"/>
      <c r="F147" s="185" t="s">
        <v>235</v>
      </c>
      <c r="G147" s="32"/>
      <c r="H147" s="32"/>
      <c r="I147" s="32"/>
      <c r="J147" s="32"/>
      <c r="K147" s="32"/>
      <c r="L147" s="32"/>
      <c r="M147" s="35"/>
      <c r="N147" s="182"/>
      <c r="O147" s="183"/>
      <c r="P147" s="60"/>
      <c r="Q147" s="60"/>
      <c r="R147" s="60"/>
      <c r="S147" s="60"/>
      <c r="T147" s="60"/>
      <c r="U147" s="60"/>
      <c r="V147" s="60"/>
      <c r="W147" s="60"/>
      <c r="X147" s="61"/>
      <c r="Y147" s="30"/>
      <c r="Z147" s="30"/>
      <c r="AA147" s="30"/>
      <c r="AB147" s="30"/>
      <c r="AC147" s="30"/>
      <c r="AD147" s="30"/>
      <c r="AE147" s="30"/>
      <c r="AT147" s="16" t="s">
        <v>133</v>
      </c>
      <c r="AU147" s="16" t="s">
        <v>79</v>
      </c>
    </row>
    <row r="148" spans="1:65" s="2" customFormat="1" ht="24.2" customHeight="1" x14ac:dyDescent="0.2">
      <c r="A148" s="30"/>
      <c r="B148" s="31"/>
      <c r="C148" s="167" t="s">
        <v>236</v>
      </c>
      <c r="D148" s="167" t="s">
        <v>124</v>
      </c>
      <c r="E148" s="168" t="s">
        <v>237</v>
      </c>
      <c r="F148" s="169" t="s">
        <v>238</v>
      </c>
      <c r="G148" s="170" t="s">
        <v>232</v>
      </c>
      <c r="H148" s="171">
        <v>0.68200000000000005</v>
      </c>
      <c r="I148" s="172">
        <v>0</v>
      </c>
      <c r="J148" s="172">
        <v>2370</v>
      </c>
      <c r="K148" s="172">
        <f>ROUND(P148*H148,2)</f>
        <v>1616.34</v>
      </c>
      <c r="L148" s="169" t="s">
        <v>128</v>
      </c>
      <c r="M148" s="35"/>
      <c r="N148" s="173" t="s">
        <v>18</v>
      </c>
      <c r="O148" s="174" t="s">
        <v>38</v>
      </c>
      <c r="P148" s="175">
        <f>I148+J148</f>
        <v>2370</v>
      </c>
      <c r="Q148" s="175">
        <f>ROUND(I148*H148,2)</f>
        <v>0</v>
      </c>
      <c r="R148" s="175">
        <f>ROUND(J148*H148,2)</f>
        <v>1616.34</v>
      </c>
      <c r="S148" s="176">
        <v>3.3969999999999998</v>
      </c>
      <c r="T148" s="176">
        <f>S148*H148</f>
        <v>2.316754</v>
      </c>
      <c r="U148" s="176">
        <v>0</v>
      </c>
      <c r="V148" s="176">
        <f>U148*H148</f>
        <v>0</v>
      </c>
      <c r="W148" s="176">
        <v>0</v>
      </c>
      <c r="X148" s="177">
        <f>W148*H148</f>
        <v>0</v>
      </c>
      <c r="Y148" s="30"/>
      <c r="Z148" s="30"/>
      <c r="AA148" s="30"/>
      <c r="AB148" s="30"/>
      <c r="AC148" s="30"/>
      <c r="AD148" s="30"/>
      <c r="AE148" s="30"/>
      <c r="AR148" s="178" t="s">
        <v>129</v>
      </c>
      <c r="AT148" s="178" t="s">
        <v>124</v>
      </c>
      <c r="AU148" s="178" t="s">
        <v>79</v>
      </c>
      <c r="AY148" s="16" t="s">
        <v>121</v>
      </c>
      <c r="BE148" s="179">
        <f>IF(O148="základní",K148,0)</f>
        <v>1616.34</v>
      </c>
      <c r="BF148" s="179">
        <f>IF(O148="snížená",K148,0)</f>
        <v>0</v>
      </c>
      <c r="BG148" s="179">
        <f>IF(O148="zákl. přenesená",K148,0)</f>
        <v>0</v>
      </c>
      <c r="BH148" s="179">
        <f>IF(O148="sníž. přenesená",K148,0)</f>
        <v>0</v>
      </c>
      <c r="BI148" s="179">
        <f>IF(O148="nulová",K148,0)</f>
        <v>0</v>
      </c>
      <c r="BJ148" s="16" t="s">
        <v>77</v>
      </c>
      <c r="BK148" s="179">
        <f>ROUND(P148*H148,2)</f>
        <v>1616.34</v>
      </c>
      <c r="BL148" s="16" t="s">
        <v>129</v>
      </c>
      <c r="BM148" s="178" t="s">
        <v>239</v>
      </c>
    </row>
    <row r="149" spans="1:65" s="2" customFormat="1" ht="19.5" x14ac:dyDescent="0.2">
      <c r="A149" s="30"/>
      <c r="B149" s="31"/>
      <c r="C149" s="32"/>
      <c r="D149" s="180" t="s">
        <v>131</v>
      </c>
      <c r="E149" s="32"/>
      <c r="F149" s="181" t="s">
        <v>240</v>
      </c>
      <c r="G149" s="32"/>
      <c r="H149" s="32"/>
      <c r="I149" s="32"/>
      <c r="J149" s="32"/>
      <c r="K149" s="32"/>
      <c r="L149" s="32"/>
      <c r="M149" s="35"/>
      <c r="N149" s="182"/>
      <c r="O149" s="183"/>
      <c r="P149" s="60"/>
      <c r="Q149" s="60"/>
      <c r="R149" s="60"/>
      <c r="S149" s="60"/>
      <c r="T149" s="60"/>
      <c r="U149" s="60"/>
      <c r="V149" s="60"/>
      <c r="W149" s="60"/>
      <c r="X149" s="61"/>
      <c r="Y149" s="30"/>
      <c r="Z149" s="30"/>
      <c r="AA149" s="30"/>
      <c r="AB149" s="30"/>
      <c r="AC149" s="30"/>
      <c r="AD149" s="30"/>
      <c r="AE149" s="30"/>
      <c r="AT149" s="16" t="s">
        <v>131</v>
      </c>
      <c r="AU149" s="16" t="s">
        <v>79</v>
      </c>
    </row>
    <row r="150" spans="1:65" s="2" customFormat="1" ht="11.25" x14ac:dyDescent="0.2">
      <c r="A150" s="30"/>
      <c r="B150" s="31"/>
      <c r="C150" s="32"/>
      <c r="D150" s="184" t="s">
        <v>133</v>
      </c>
      <c r="E150" s="32"/>
      <c r="F150" s="185" t="s">
        <v>241</v>
      </c>
      <c r="G150" s="32"/>
      <c r="H150" s="32"/>
      <c r="I150" s="32"/>
      <c r="J150" s="32"/>
      <c r="K150" s="32"/>
      <c r="L150" s="32"/>
      <c r="M150" s="35"/>
      <c r="N150" s="182"/>
      <c r="O150" s="183"/>
      <c r="P150" s="60"/>
      <c r="Q150" s="60"/>
      <c r="R150" s="60"/>
      <c r="S150" s="60"/>
      <c r="T150" s="60"/>
      <c r="U150" s="60"/>
      <c r="V150" s="60"/>
      <c r="W150" s="60"/>
      <c r="X150" s="61"/>
      <c r="Y150" s="30"/>
      <c r="Z150" s="30"/>
      <c r="AA150" s="30"/>
      <c r="AB150" s="30"/>
      <c r="AC150" s="30"/>
      <c r="AD150" s="30"/>
      <c r="AE150" s="30"/>
      <c r="AT150" s="16" t="s">
        <v>133</v>
      </c>
      <c r="AU150" s="16" t="s">
        <v>79</v>
      </c>
    </row>
    <row r="151" spans="1:65" s="12" customFormat="1" ht="25.9" customHeight="1" x14ac:dyDescent="0.2">
      <c r="B151" s="151"/>
      <c r="C151" s="152"/>
      <c r="D151" s="153" t="s">
        <v>68</v>
      </c>
      <c r="E151" s="154" t="s">
        <v>137</v>
      </c>
      <c r="F151" s="154" t="s">
        <v>242</v>
      </c>
      <c r="G151" s="152"/>
      <c r="H151" s="152"/>
      <c r="I151" s="152"/>
      <c r="J151" s="152"/>
      <c r="K151" s="155">
        <f>BK151</f>
        <v>744060.21</v>
      </c>
      <c r="L151" s="152"/>
      <c r="M151" s="156"/>
      <c r="N151" s="157"/>
      <c r="O151" s="158"/>
      <c r="P151" s="158"/>
      <c r="Q151" s="159">
        <f>Q152+Q184</f>
        <v>404639.20999999996</v>
      </c>
      <c r="R151" s="159">
        <f>R152+R184</f>
        <v>339421</v>
      </c>
      <c r="S151" s="158"/>
      <c r="T151" s="160">
        <f>T152+T184</f>
        <v>864.82606199999998</v>
      </c>
      <c r="U151" s="158"/>
      <c r="V151" s="160">
        <f>V152+V184</f>
        <v>2.4154002000000001</v>
      </c>
      <c r="W151" s="158"/>
      <c r="X151" s="161">
        <f>X152+X184</f>
        <v>0.59</v>
      </c>
      <c r="AR151" s="162" t="s">
        <v>145</v>
      </c>
      <c r="AT151" s="163" t="s">
        <v>68</v>
      </c>
      <c r="AU151" s="163" t="s">
        <v>69</v>
      </c>
      <c r="AY151" s="162" t="s">
        <v>121</v>
      </c>
      <c r="BK151" s="164">
        <f>BK152+BK184</f>
        <v>744060.21</v>
      </c>
    </row>
    <row r="152" spans="1:65" s="12" customFormat="1" ht="22.9" customHeight="1" x14ac:dyDescent="0.2">
      <c r="B152" s="151"/>
      <c r="C152" s="152"/>
      <c r="D152" s="153" t="s">
        <v>68</v>
      </c>
      <c r="E152" s="165" t="s">
        <v>243</v>
      </c>
      <c r="F152" s="165" t="s">
        <v>244</v>
      </c>
      <c r="G152" s="152"/>
      <c r="H152" s="152"/>
      <c r="I152" s="152"/>
      <c r="J152" s="152"/>
      <c r="K152" s="166">
        <f>BK152</f>
        <v>261642.13</v>
      </c>
      <c r="L152" s="152"/>
      <c r="M152" s="156"/>
      <c r="N152" s="157"/>
      <c r="O152" s="158"/>
      <c r="P152" s="158"/>
      <c r="Q152" s="159">
        <f>SUM(Q153:Q183)</f>
        <v>216289.13</v>
      </c>
      <c r="R152" s="159">
        <f>SUM(R153:R183)</f>
        <v>45353</v>
      </c>
      <c r="S152" s="158"/>
      <c r="T152" s="160">
        <f>SUM(T153:T183)</f>
        <v>70.847000000000008</v>
      </c>
      <c r="U152" s="158"/>
      <c r="V152" s="160">
        <f>SUM(V153:V183)</f>
        <v>1.2173500000000002</v>
      </c>
      <c r="W152" s="158"/>
      <c r="X152" s="161">
        <f>SUM(X153:X183)</f>
        <v>0</v>
      </c>
      <c r="AR152" s="162" t="s">
        <v>145</v>
      </c>
      <c r="AT152" s="163" t="s">
        <v>68</v>
      </c>
      <c r="AU152" s="163" t="s">
        <v>77</v>
      </c>
      <c r="AY152" s="162" t="s">
        <v>121</v>
      </c>
      <c r="BK152" s="164">
        <f>SUM(BK153:BK183)</f>
        <v>261642.13</v>
      </c>
    </row>
    <row r="153" spans="1:65" s="2" customFormat="1" ht="24.2" customHeight="1" x14ac:dyDescent="0.2">
      <c r="A153" s="30"/>
      <c r="B153" s="31"/>
      <c r="C153" s="167" t="s">
        <v>245</v>
      </c>
      <c r="D153" s="167" t="s">
        <v>124</v>
      </c>
      <c r="E153" s="168" t="s">
        <v>246</v>
      </c>
      <c r="F153" s="169" t="s">
        <v>247</v>
      </c>
      <c r="G153" s="170" t="s">
        <v>159</v>
      </c>
      <c r="H153" s="171">
        <v>1</v>
      </c>
      <c r="I153" s="172">
        <v>0</v>
      </c>
      <c r="J153" s="172">
        <v>772</v>
      </c>
      <c r="K153" s="172">
        <f>ROUND(P153*H153,2)</f>
        <v>772</v>
      </c>
      <c r="L153" s="169" t="s">
        <v>128</v>
      </c>
      <c r="M153" s="35"/>
      <c r="N153" s="173" t="s">
        <v>18</v>
      </c>
      <c r="O153" s="174" t="s">
        <v>38</v>
      </c>
      <c r="P153" s="175">
        <f>I153+J153</f>
        <v>772</v>
      </c>
      <c r="Q153" s="175">
        <f>ROUND(I153*H153,2)</f>
        <v>0</v>
      </c>
      <c r="R153" s="175">
        <f>ROUND(J153*H153,2)</f>
        <v>772</v>
      </c>
      <c r="S153" s="176">
        <v>1.6830000000000001</v>
      </c>
      <c r="T153" s="176">
        <f>S153*H153</f>
        <v>1.6830000000000001</v>
      </c>
      <c r="U153" s="176">
        <v>0</v>
      </c>
      <c r="V153" s="176">
        <f>U153*H153</f>
        <v>0</v>
      </c>
      <c r="W153" s="176">
        <v>0</v>
      </c>
      <c r="X153" s="177">
        <f>W153*H153</f>
        <v>0</v>
      </c>
      <c r="Y153" s="30"/>
      <c r="Z153" s="30"/>
      <c r="AA153" s="30"/>
      <c r="AB153" s="30"/>
      <c r="AC153" s="30"/>
      <c r="AD153" s="30"/>
      <c r="AE153" s="30"/>
      <c r="AR153" s="178" t="s">
        <v>248</v>
      </c>
      <c r="AT153" s="178" t="s">
        <v>124</v>
      </c>
      <c r="AU153" s="178" t="s">
        <v>79</v>
      </c>
      <c r="AY153" s="16" t="s">
        <v>121</v>
      </c>
      <c r="BE153" s="179">
        <f>IF(O153="základní",K153,0)</f>
        <v>772</v>
      </c>
      <c r="BF153" s="179">
        <f>IF(O153="snížená",K153,0)</f>
        <v>0</v>
      </c>
      <c r="BG153" s="179">
        <f>IF(O153="zákl. přenesená",K153,0)</f>
        <v>0</v>
      </c>
      <c r="BH153" s="179">
        <f>IF(O153="sníž. přenesená",K153,0)</f>
        <v>0</v>
      </c>
      <c r="BI153" s="179">
        <f>IF(O153="nulová",K153,0)</f>
        <v>0</v>
      </c>
      <c r="BJ153" s="16" t="s">
        <v>77</v>
      </c>
      <c r="BK153" s="179">
        <f>ROUND(P153*H153,2)</f>
        <v>772</v>
      </c>
      <c r="BL153" s="16" t="s">
        <v>248</v>
      </c>
      <c r="BM153" s="178" t="s">
        <v>249</v>
      </c>
    </row>
    <row r="154" spans="1:65" s="2" customFormat="1" ht="11.25" x14ac:dyDescent="0.2">
      <c r="A154" s="30"/>
      <c r="B154" s="31"/>
      <c r="C154" s="32"/>
      <c r="D154" s="180" t="s">
        <v>131</v>
      </c>
      <c r="E154" s="32"/>
      <c r="F154" s="181" t="s">
        <v>247</v>
      </c>
      <c r="G154" s="32"/>
      <c r="H154" s="32"/>
      <c r="I154" s="32"/>
      <c r="J154" s="32"/>
      <c r="K154" s="32"/>
      <c r="L154" s="32"/>
      <c r="M154" s="35"/>
      <c r="N154" s="182"/>
      <c r="O154" s="183"/>
      <c r="P154" s="60"/>
      <c r="Q154" s="60"/>
      <c r="R154" s="60"/>
      <c r="S154" s="60"/>
      <c r="T154" s="60"/>
      <c r="U154" s="60"/>
      <c r="V154" s="60"/>
      <c r="W154" s="60"/>
      <c r="X154" s="61"/>
      <c r="Y154" s="30"/>
      <c r="Z154" s="30"/>
      <c r="AA154" s="30"/>
      <c r="AB154" s="30"/>
      <c r="AC154" s="30"/>
      <c r="AD154" s="30"/>
      <c r="AE154" s="30"/>
      <c r="AT154" s="16" t="s">
        <v>131</v>
      </c>
      <c r="AU154" s="16" t="s">
        <v>79</v>
      </c>
    </row>
    <row r="155" spans="1:65" s="2" customFormat="1" ht="11.25" x14ac:dyDescent="0.2">
      <c r="A155" s="30"/>
      <c r="B155" s="31"/>
      <c r="C155" s="32"/>
      <c r="D155" s="184" t="s">
        <v>133</v>
      </c>
      <c r="E155" s="32"/>
      <c r="F155" s="185" t="s">
        <v>250</v>
      </c>
      <c r="G155" s="32"/>
      <c r="H155" s="32"/>
      <c r="I155" s="32"/>
      <c r="J155" s="32"/>
      <c r="K155" s="32"/>
      <c r="L155" s="32"/>
      <c r="M155" s="35"/>
      <c r="N155" s="182"/>
      <c r="O155" s="183"/>
      <c r="P155" s="60"/>
      <c r="Q155" s="60"/>
      <c r="R155" s="60"/>
      <c r="S155" s="60"/>
      <c r="T155" s="60"/>
      <c r="U155" s="60"/>
      <c r="V155" s="60"/>
      <c r="W155" s="60"/>
      <c r="X155" s="61"/>
      <c r="Y155" s="30"/>
      <c r="Z155" s="30"/>
      <c r="AA155" s="30"/>
      <c r="AB155" s="30"/>
      <c r="AC155" s="30"/>
      <c r="AD155" s="30"/>
      <c r="AE155" s="30"/>
      <c r="AT155" s="16" t="s">
        <v>133</v>
      </c>
      <c r="AU155" s="16" t="s">
        <v>79</v>
      </c>
    </row>
    <row r="156" spans="1:65" s="2" customFormat="1" ht="24.2" customHeight="1" x14ac:dyDescent="0.2">
      <c r="A156" s="30"/>
      <c r="B156" s="31"/>
      <c r="C156" s="196" t="s">
        <v>8</v>
      </c>
      <c r="D156" s="196" t="s">
        <v>137</v>
      </c>
      <c r="E156" s="197" t="s">
        <v>251</v>
      </c>
      <c r="F156" s="198" t="s">
        <v>252</v>
      </c>
      <c r="G156" s="199" t="s">
        <v>159</v>
      </c>
      <c r="H156" s="200">
        <v>1</v>
      </c>
      <c r="I156" s="201">
        <v>9120</v>
      </c>
      <c r="J156" s="202"/>
      <c r="K156" s="201">
        <f>ROUND(P156*H156,2)</f>
        <v>9120</v>
      </c>
      <c r="L156" s="198" t="s">
        <v>128</v>
      </c>
      <c r="M156" s="203"/>
      <c r="N156" s="204" t="s">
        <v>18</v>
      </c>
      <c r="O156" s="174" t="s">
        <v>38</v>
      </c>
      <c r="P156" s="175">
        <f>I156+J156</f>
        <v>9120</v>
      </c>
      <c r="Q156" s="175">
        <f>ROUND(I156*H156,2)</f>
        <v>9120</v>
      </c>
      <c r="R156" s="175">
        <f>ROUND(J156*H156,2)</f>
        <v>0</v>
      </c>
      <c r="S156" s="176">
        <v>0</v>
      </c>
      <c r="T156" s="176">
        <f>S156*H156</f>
        <v>0</v>
      </c>
      <c r="U156" s="176">
        <v>6.2E-2</v>
      </c>
      <c r="V156" s="176">
        <f>U156*H156</f>
        <v>6.2E-2</v>
      </c>
      <c r="W156" s="176">
        <v>0</v>
      </c>
      <c r="X156" s="177">
        <f>W156*H156</f>
        <v>0</v>
      </c>
      <c r="Y156" s="30"/>
      <c r="Z156" s="30"/>
      <c r="AA156" s="30"/>
      <c r="AB156" s="30"/>
      <c r="AC156" s="30"/>
      <c r="AD156" s="30"/>
      <c r="AE156" s="30"/>
      <c r="AR156" s="178" t="s">
        <v>253</v>
      </c>
      <c r="AT156" s="178" t="s">
        <v>137</v>
      </c>
      <c r="AU156" s="178" t="s">
        <v>79</v>
      </c>
      <c r="AY156" s="16" t="s">
        <v>121</v>
      </c>
      <c r="BE156" s="179">
        <f>IF(O156="základní",K156,0)</f>
        <v>9120</v>
      </c>
      <c r="BF156" s="179">
        <f>IF(O156="snížená",K156,0)</f>
        <v>0</v>
      </c>
      <c r="BG156" s="179">
        <f>IF(O156="zákl. přenesená",K156,0)</f>
        <v>0</v>
      </c>
      <c r="BH156" s="179">
        <f>IF(O156="sníž. přenesená",K156,0)</f>
        <v>0</v>
      </c>
      <c r="BI156" s="179">
        <f>IF(O156="nulová",K156,0)</f>
        <v>0</v>
      </c>
      <c r="BJ156" s="16" t="s">
        <v>77</v>
      </c>
      <c r="BK156" s="179">
        <f>ROUND(P156*H156,2)</f>
        <v>9120</v>
      </c>
      <c r="BL156" s="16" t="s">
        <v>248</v>
      </c>
      <c r="BM156" s="178" t="s">
        <v>254</v>
      </c>
    </row>
    <row r="157" spans="1:65" s="2" customFormat="1" ht="11.25" x14ac:dyDescent="0.2">
      <c r="A157" s="30"/>
      <c r="B157" s="31"/>
      <c r="C157" s="32"/>
      <c r="D157" s="180" t="s">
        <v>131</v>
      </c>
      <c r="E157" s="32"/>
      <c r="F157" s="181" t="s">
        <v>252</v>
      </c>
      <c r="G157" s="32"/>
      <c r="H157" s="32"/>
      <c r="I157" s="32"/>
      <c r="J157" s="32"/>
      <c r="K157" s="32"/>
      <c r="L157" s="32"/>
      <c r="M157" s="35"/>
      <c r="N157" s="182"/>
      <c r="O157" s="183"/>
      <c r="P157" s="60"/>
      <c r="Q157" s="60"/>
      <c r="R157" s="60"/>
      <c r="S157" s="60"/>
      <c r="T157" s="60"/>
      <c r="U157" s="60"/>
      <c r="V157" s="60"/>
      <c r="W157" s="60"/>
      <c r="X157" s="61"/>
      <c r="Y157" s="30"/>
      <c r="Z157" s="30"/>
      <c r="AA157" s="30"/>
      <c r="AB157" s="30"/>
      <c r="AC157" s="30"/>
      <c r="AD157" s="30"/>
      <c r="AE157" s="30"/>
      <c r="AT157" s="16" t="s">
        <v>131</v>
      </c>
      <c r="AU157" s="16" t="s">
        <v>79</v>
      </c>
    </row>
    <row r="158" spans="1:65" s="2" customFormat="1" ht="24.2" customHeight="1" x14ac:dyDescent="0.2">
      <c r="A158" s="30"/>
      <c r="B158" s="31"/>
      <c r="C158" s="167" t="s">
        <v>255</v>
      </c>
      <c r="D158" s="167" t="s">
        <v>124</v>
      </c>
      <c r="E158" s="168" t="s">
        <v>256</v>
      </c>
      <c r="F158" s="169" t="s">
        <v>257</v>
      </c>
      <c r="G158" s="170" t="s">
        <v>159</v>
      </c>
      <c r="H158" s="171">
        <v>10</v>
      </c>
      <c r="I158" s="172">
        <v>0</v>
      </c>
      <c r="J158" s="172">
        <v>2950</v>
      </c>
      <c r="K158" s="172">
        <f>ROUND(P158*H158,2)</f>
        <v>29500</v>
      </c>
      <c r="L158" s="169" t="s">
        <v>128</v>
      </c>
      <c r="M158" s="35"/>
      <c r="N158" s="173" t="s">
        <v>18</v>
      </c>
      <c r="O158" s="174" t="s">
        <v>38</v>
      </c>
      <c r="P158" s="175">
        <f>I158+J158</f>
        <v>2950</v>
      </c>
      <c r="Q158" s="175">
        <f>ROUND(I158*H158,2)</f>
        <v>0</v>
      </c>
      <c r="R158" s="175">
        <f>ROUND(J158*H158,2)</f>
        <v>29500</v>
      </c>
      <c r="S158" s="176">
        <v>3.9180000000000001</v>
      </c>
      <c r="T158" s="176">
        <f>S158*H158</f>
        <v>39.18</v>
      </c>
      <c r="U158" s="176">
        <v>0</v>
      </c>
      <c r="V158" s="176">
        <f>U158*H158</f>
        <v>0</v>
      </c>
      <c r="W158" s="176">
        <v>0</v>
      </c>
      <c r="X158" s="177">
        <f>W158*H158</f>
        <v>0</v>
      </c>
      <c r="Y158" s="30"/>
      <c r="Z158" s="30"/>
      <c r="AA158" s="30"/>
      <c r="AB158" s="30"/>
      <c r="AC158" s="30"/>
      <c r="AD158" s="30"/>
      <c r="AE158" s="30"/>
      <c r="AR158" s="178" t="s">
        <v>248</v>
      </c>
      <c r="AT158" s="178" t="s">
        <v>124</v>
      </c>
      <c r="AU158" s="178" t="s">
        <v>79</v>
      </c>
      <c r="AY158" s="16" t="s">
        <v>121</v>
      </c>
      <c r="BE158" s="179">
        <f>IF(O158="základní",K158,0)</f>
        <v>29500</v>
      </c>
      <c r="BF158" s="179">
        <f>IF(O158="snížená",K158,0)</f>
        <v>0</v>
      </c>
      <c r="BG158" s="179">
        <f>IF(O158="zákl. přenesená",K158,0)</f>
        <v>0</v>
      </c>
      <c r="BH158" s="179">
        <f>IF(O158="sníž. přenesená",K158,0)</f>
        <v>0</v>
      </c>
      <c r="BI158" s="179">
        <f>IF(O158="nulová",K158,0)</f>
        <v>0</v>
      </c>
      <c r="BJ158" s="16" t="s">
        <v>77</v>
      </c>
      <c r="BK158" s="179">
        <f>ROUND(P158*H158,2)</f>
        <v>29500</v>
      </c>
      <c r="BL158" s="16" t="s">
        <v>248</v>
      </c>
      <c r="BM158" s="178" t="s">
        <v>258</v>
      </c>
    </row>
    <row r="159" spans="1:65" s="2" customFormat="1" ht="11.25" x14ac:dyDescent="0.2">
      <c r="A159" s="30"/>
      <c r="B159" s="31"/>
      <c r="C159" s="32"/>
      <c r="D159" s="180" t="s">
        <v>131</v>
      </c>
      <c r="E159" s="32"/>
      <c r="F159" s="181" t="s">
        <v>259</v>
      </c>
      <c r="G159" s="32"/>
      <c r="H159" s="32"/>
      <c r="I159" s="32"/>
      <c r="J159" s="32"/>
      <c r="K159" s="32"/>
      <c r="L159" s="32"/>
      <c r="M159" s="35"/>
      <c r="N159" s="182"/>
      <c r="O159" s="183"/>
      <c r="P159" s="60"/>
      <c r="Q159" s="60"/>
      <c r="R159" s="60"/>
      <c r="S159" s="60"/>
      <c r="T159" s="60"/>
      <c r="U159" s="60"/>
      <c r="V159" s="60"/>
      <c r="W159" s="60"/>
      <c r="X159" s="61"/>
      <c r="Y159" s="30"/>
      <c r="Z159" s="30"/>
      <c r="AA159" s="30"/>
      <c r="AB159" s="30"/>
      <c r="AC159" s="30"/>
      <c r="AD159" s="30"/>
      <c r="AE159" s="30"/>
      <c r="AT159" s="16" t="s">
        <v>131</v>
      </c>
      <c r="AU159" s="16" t="s">
        <v>79</v>
      </c>
    </row>
    <row r="160" spans="1:65" s="2" customFormat="1" ht="11.25" x14ac:dyDescent="0.2">
      <c r="A160" s="30"/>
      <c r="B160" s="31"/>
      <c r="C160" s="32"/>
      <c r="D160" s="184" t="s">
        <v>133</v>
      </c>
      <c r="E160" s="32"/>
      <c r="F160" s="185" t="s">
        <v>260</v>
      </c>
      <c r="G160" s="32"/>
      <c r="H160" s="32"/>
      <c r="I160" s="32"/>
      <c r="J160" s="32"/>
      <c r="K160" s="32"/>
      <c r="L160" s="32"/>
      <c r="M160" s="35"/>
      <c r="N160" s="182"/>
      <c r="O160" s="183"/>
      <c r="P160" s="60"/>
      <c r="Q160" s="60"/>
      <c r="R160" s="60"/>
      <c r="S160" s="60"/>
      <c r="T160" s="60"/>
      <c r="U160" s="60"/>
      <c r="V160" s="60"/>
      <c r="W160" s="60"/>
      <c r="X160" s="61"/>
      <c r="Y160" s="30"/>
      <c r="Z160" s="30"/>
      <c r="AA160" s="30"/>
      <c r="AB160" s="30"/>
      <c r="AC160" s="30"/>
      <c r="AD160" s="30"/>
      <c r="AE160" s="30"/>
      <c r="AT160" s="16" t="s">
        <v>133</v>
      </c>
      <c r="AU160" s="16" t="s">
        <v>79</v>
      </c>
    </row>
    <row r="161" spans="1:65" s="2" customFormat="1" ht="16.5" customHeight="1" x14ac:dyDescent="0.2">
      <c r="A161" s="30"/>
      <c r="B161" s="31"/>
      <c r="C161" s="196" t="s">
        <v>261</v>
      </c>
      <c r="D161" s="196" t="s">
        <v>137</v>
      </c>
      <c r="E161" s="197" t="s">
        <v>262</v>
      </c>
      <c r="F161" s="198" t="s">
        <v>263</v>
      </c>
      <c r="G161" s="199" t="s">
        <v>159</v>
      </c>
      <c r="H161" s="200">
        <v>10</v>
      </c>
      <c r="I161" s="201">
        <v>16248.9</v>
      </c>
      <c r="J161" s="202"/>
      <c r="K161" s="201">
        <f>ROUND(P161*H161,2)</f>
        <v>162489</v>
      </c>
      <c r="L161" s="198" t="s">
        <v>166</v>
      </c>
      <c r="M161" s="203"/>
      <c r="N161" s="204" t="s">
        <v>18</v>
      </c>
      <c r="O161" s="174" t="s">
        <v>38</v>
      </c>
      <c r="P161" s="175">
        <f>I161+J161</f>
        <v>16248.9</v>
      </c>
      <c r="Q161" s="175">
        <f>ROUND(I161*H161,2)</f>
        <v>162489</v>
      </c>
      <c r="R161" s="175">
        <f>ROUND(J161*H161,2)</f>
        <v>0</v>
      </c>
      <c r="S161" s="176">
        <v>0</v>
      </c>
      <c r="T161" s="176">
        <f>S161*H161</f>
        <v>0</v>
      </c>
      <c r="U161" s="176">
        <v>8.8999999999999996E-2</v>
      </c>
      <c r="V161" s="176">
        <f>U161*H161</f>
        <v>0.8899999999999999</v>
      </c>
      <c r="W161" s="176">
        <v>0</v>
      </c>
      <c r="X161" s="177">
        <f>W161*H161</f>
        <v>0</v>
      </c>
      <c r="Y161" s="30"/>
      <c r="Z161" s="30"/>
      <c r="AA161" s="30"/>
      <c r="AB161" s="30"/>
      <c r="AC161" s="30"/>
      <c r="AD161" s="30"/>
      <c r="AE161" s="30"/>
      <c r="AR161" s="178" t="s">
        <v>264</v>
      </c>
      <c r="AT161" s="178" t="s">
        <v>137</v>
      </c>
      <c r="AU161" s="178" t="s">
        <v>79</v>
      </c>
      <c r="AY161" s="16" t="s">
        <v>121</v>
      </c>
      <c r="BE161" s="179">
        <f>IF(O161="základní",K161,0)</f>
        <v>162489</v>
      </c>
      <c r="BF161" s="179">
        <f>IF(O161="snížená",K161,0)</f>
        <v>0</v>
      </c>
      <c r="BG161" s="179">
        <f>IF(O161="zákl. přenesená",K161,0)</f>
        <v>0</v>
      </c>
      <c r="BH161" s="179">
        <f>IF(O161="sníž. přenesená",K161,0)</f>
        <v>0</v>
      </c>
      <c r="BI161" s="179">
        <f>IF(O161="nulová",K161,0)</f>
        <v>0</v>
      </c>
      <c r="BJ161" s="16" t="s">
        <v>77</v>
      </c>
      <c r="BK161" s="179">
        <f>ROUND(P161*H161,2)</f>
        <v>162489</v>
      </c>
      <c r="BL161" s="16" t="s">
        <v>264</v>
      </c>
      <c r="BM161" s="178" t="s">
        <v>265</v>
      </c>
    </row>
    <row r="162" spans="1:65" s="2" customFormat="1" ht="11.25" x14ac:dyDescent="0.2">
      <c r="A162" s="30"/>
      <c r="B162" s="31"/>
      <c r="C162" s="32"/>
      <c r="D162" s="180" t="s">
        <v>131</v>
      </c>
      <c r="E162" s="32"/>
      <c r="F162" s="181" t="s">
        <v>263</v>
      </c>
      <c r="G162" s="32"/>
      <c r="H162" s="32"/>
      <c r="I162" s="32"/>
      <c r="J162" s="32"/>
      <c r="K162" s="32"/>
      <c r="L162" s="32"/>
      <c r="M162" s="35"/>
      <c r="N162" s="182"/>
      <c r="O162" s="183"/>
      <c r="P162" s="60"/>
      <c r="Q162" s="60"/>
      <c r="R162" s="60"/>
      <c r="S162" s="60"/>
      <c r="T162" s="60"/>
      <c r="U162" s="60"/>
      <c r="V162" s="60"/>
      <c r="W162" s="60"/>
      <c r="X162" s="61"/>
      <c r="Y162" s="30"/>
      <c r="Z162" s="30"/>
      <c r="AA162" s="30"/>
      <c r="AB162" s="30"/>
      <c r="AC162" s="30"/>
      <c r="AD162" s="30"/>
      <c r="AE162" s="30"/>
      <c r="AT162" s="16" t="s">
        <v>131</v>
      </c>
      <c r="AU162" s="16" t="s">
        <v>79</v>
      </c>
    </row>
    <row r="163" spans="1:65" s="2" customFormat="1" ht="24.2" customHeight="1" x14ac:dyDescent="0.2">
      <c r="A163" s="30"/>
      <c r="B163" s="31"/>
      <c r="C163" s="196" t="s">
        <v>266</v>
      </c>
      <c r="D163" s="196" t="s">
        <v>137</v>
      </c>
      <c r="E163" s="197" t="s">
        <v>267</v>
      </c>
      <c r="F163" s="198" t="s">
        <v>268</v>
      </c>
      <c r="G163" s="199" t="s">
        <v>232</v>
      </c>
      <c r="H163" s="200">
        <v>0.17899999999999999</v>
      </c>
      <c r="I163" s="201">
        <v>7780</v>
      </c>
      <c r="J163" s="202"/>
      <c r="K163" s="201">
        <f>ROUND(P163*H163,2)</f>
        <v>1392.62</v>
      </c>
      <c r="L163" s="198" t="s">
        <v>128</v>
      </c>
      <c r="M163" s="203"/>
      <c r="N163" s="204" t="s">
        <v>18</v>
      </c>
      <c r="O163" s="174" t="s">
        <v>38</v>
      </c>
      <c r="P163" s="175">
        <f>I163+J163</f>
        <v>7780</v>
      </c>
      <c r="Q163" s="175">
        <f>ROUND(I163*H163,2)</f>
        <v>1392.62</v>
      </c>
      <c r="R163" s="175">
        <f>ROUND(J163*H163,2)</f>
        <v>0</v>
      </c>
      <c r="S163" s="176">
        <v>0</v>
      </c>
      <c r="T163" s="176">
        <f>S163*H163</f>
        <v>0</v>
      </c>
      <c r="U163" s="176">
        <v>1</v>
      </c>
      <c r="V163" s="176">
        <f>U163*H163</f>
        <v>0.17899999999999999</v>
      </c>
      <c r="W163" s="176">
        <v>0</v>
      </c>
      <c r="X163" s="177">
        <f>W163*H163</f>
        <v>0</v>
      </c>
      <c r="Y163" s="30"/>
      <c r="Z163" s="30"/>
      <c r="AA163" s="30"/>
      <c r="AB163" s="30"/>
      <c r="AC163" s="30"/>
      <c r="AD163" s="30"/>
      <c r="AE163" s="30"/>
      <c r="AR163" s="178" t="s">
        <v>253</v>
      </c>
      <c r="AT163" s="178" t="s">
        <v>137</v>
      </c>
      <c r="AU163" s="178" t="s">
        <v>79</v>
      </c>
      <c r="AY163" s="16" t="s">
        <v>121</v>
      </c>
      <c r="BE163" s="179">
        <f>IF(O163="základní",K163,0)</f>
        <v>1392.62</v>
      </c>
      <c r="BF163" s="179">
        <f>IF(O163="snížená",K163,0)</f>
        <v>0</v>
      </c>
      <c r="BG163" s="179">
        <f>IF(O163="zákl. přenesená",K163,0)</f>
        <v>0</v>
      </c>
      <c r="BH163" s="179">
        <f>IF(O163="sníž. přenesená",K163,0)</f>
        <v>0</v>
      </c>
      <c r="BI163" s="179">
        <f>IF(O163="nulová",K163,0)</f>
        <v>0</v>
      </c>
      <c r="BJ163" s="16" t="s">
        <v>77</v>
      </c>
      <c r="BK163" s="179">
        <f>ROUND(P163*H163,2)</f>
        <v>1392.62</v>
      </c>
      <c r="BL163" s="16" t="s">
        <v>248</v>
      </c>
      <c r="BM163" s="178" t="s">
        <v>269</v>
      </c>
    </row>
    <row r="164" spans="1:65" s="2" customFormat="1" ht="11.25" x14ac:dyDescent="0.2">
      <c r="A164" s="30"/>
      <c r="B164" s="31"/>
      <c r="C164" s="32"/>
      <c r="D164" s="180" t="s">
        <v>131</v>
      </c>
      <c r="E164" s="32"/>
      <c r="F164" s="181" t="s">
        <v>268</v>
      </c>
      <c r="G164" s="32"/>
      <c r="H164" s="32"/>
      <c r="I164" s="32"/>
      <c r="J164" s="32"/>
      <c r="K164" s="32"/>
      <c r="L164" s="32"/>
      <c r="M164" s="35"/>
      <c r="N164" s="182"/>
      <c r="O164" s="183"/>
      <c r="P164" s="60"/>
      <c r="Q164" s="60"/>
      <c r="R164" s="60"/>
      <c r="S164" s="60"/>
      <c r="T164" s="60"/>
      <c r="U164" s="60"/>
      <c r="V164" s="60"/>
      <c r="W164" s="60"/>
      <c r="X164" s="61"/>
      <c r="Y164" s="30"/>
      <c r="Z164" s="30"/>
      <c r="AA164" s="30"/>
      <c r="AB164" s="30"/>
      <c r="AC164" s="30"/>
      <c r="AD164" s="30"/>
      <c r="AE164" s="30"/>
      <c r="AT164" s="16" t="s">
        <v>131</v>
      </c>
      <c r="AU164" s="16" t="s">
        <v>79</v>
      </c>
    </row>
    <row r="165" spans="1:65" s="13" customFormat="1" ht="11.25" x14ac:dyDescent="0.2">
      <c r="B165" s="186"/>
      <c r="C165" s="187"/>
      <c r="D165" s="180" t="s">
        <v>135</v>
      </c>
      <c r="E165" s="188" t="s">
        <v>18</v>
      </c>
      <c r="F165" s="189" t="s">
        <v>270</v>
      </c>
      <c r="G165" s="187"/>
      <c r="H165" s="190">
        <v>0.17899999999999999</v>
      </c>
      <c r="I165" s="187"/>
      <c r="J165" s="187"/>
      <c r="K165" s="187"/>
      <c r="L165" s="187"/>
      <c r="M165" s="191"/>
      <c r="N165" s="192"/>
      <c r="O165" s="193"/>
      <c r="P165" s="193"/>
      <c r="Q165" s="193"/>
      <c r="R165" s="193"/>
      <c r="S165" s="193"/>
      <c r="T165" s="193"/>
      <c r="U165" s="193"/>
      <c r="V165" s="193"/>
      <c r="W165" s="193"/>
      <c r="X165" s="194"/>
      <c r="AT165" s="195" t="s">
        <v>135</v>
      </c>
      <c r="AU165" s="195" t="s">
        <v>79</v>
      </c>
      <c r="AV165" s="13" t="s">
        <v>79</v>
      </c>
      <c r="AW165" s="13" t="s">
        <v>5</v>
      </c>
      <c r="AX165" s="13" t="s">
        <v>77</v>
      </c>
      <c r="AY165" s="195" t="s">
        <v>121</v>
      </c>
    </row>
    <row r="166" spans="1:65" s="2" customFormat="1" ht="16.5" customHeight="1" x14ac:dyDescent="0.2">
      <c r="A166" s="30"/>
      <c r="B166" s="31"/>
      <c r="C166" s="196" t="s">
        <v>271</v>
      </c>
      <c r="D166" s="196" t="s">
        <v>137</v>
      </c>
      <c r="E166" s="197" t="s">
        <v>272</v>
      </c>
      <c r="F166" s="198" t="s">
        <v>273</v>
      </c>
      <c r="G166" s="199" t="s">
        <v>159</v>
      </c>
      <c r="H166" s="200">
        <v>11</v>
      </c>
      <c r="I166" s="201">
        <v>1713.5</v>
      </c>
      <c r="J166" s="202"/>
      <c r="K166" s="201">
        <f>ROUND(P166*H166,2)</f>
        <v>18848.5</v>
      </c>
      <c r="L166" s="198" t="s">
        <v>166</v>
      </c>
      <c r="M166" s="203"/>
      <c r="N166" s="204" t="s">
        <v>18</v>
      </c>
      <c r="O166" s="174" t="s">
        <v>38</v>
      </c>
      <c r="P166" s="175">
        <f>I166+J166</f>
        <v>1713.5</v>
      </c>
      <c r="Q166" s="175">
        <f>ROUND(I166*H166,2)</f>
        <v>18848.5</v>
      </c>
      <c r="R166" s="175">
        <f>ROUND(J166*H166,2)</f>
        <v>0</v>
      </c>
      <c r="S166" s="176">
        <v>0</v>
      </c>
      <c r="T166" s="176">
        <f>S166*H166</f>
        <v>0</v>
      </c>
      <c r="U166" s="176">
        <v>1E-3</v>
      </c>
      <c r="V166" s="176">
        <f>U166*H166</f>
        <v>1.0999999999999999E-2</v>
      </c>
      <c r="W166" s="176">
        <v>0</v>
      </c>
      <c r="X166" s="177">
        <f>W166*H166</f>
        <v>0</v>
      </c>
      <c r="Y166" s="30"/>
      <c r="Z166" s="30"/>
      <c r="AA166" s="30"/>
      <c r="AB166" s="30"/>
      <c r="AC166" s="30"/>
      <c r="AD166" s="30"/>
      <c r="AE166" s="30"/>
      <c r="AR166" s="178" t="s">
        <v>253</v>
      </c>
      <c r="AT166" s="178" t="s">
        <v>137</v>
      </c>
      <c r="AU166" s="178" t="s">
        <v>79</v>
      </c>
      <c r="AY166" s="16" t="s">
        <v>121</v>
      </c>
      <c r="BE166" s="179">
        <f>IF(O166="základní",K166,0)</f>
        <v>18848.5</v>
      </c>
      <c r="BF166" s="179">
        <f>IF(O166="snížená",K166,0)</f>
        <v>0</v>
      </c>
      <c r="BG166" s="179">
        <f>IF(O166="zákl. přenesená",K166,0)</f>
        <v>0</v>
      </c>
      <c r="BH166" s="179">
        <f>IF(O166="sníž. přenesená",K166,0)</f>
        <v>0</v>
      </c>
      <c r="BI166" s="179">
        <f>IF(O166="nulová",K166,0)</f>
        <v>0</v>
      </c>
      <c r="BJ166" s="16" t="s">
        <v>77</v>
      </c>
      <c r="BK166" s="179">
        <f>ROUND(P166*H166,2)</f>
        <v>18848.5</v>
      </c>
      <c r="BL166" s="16" t="s">
        <v>248</v>
      </c>
      <c r="BM166" s="178" t="s">
        <v>274</v>
      </c>
    </row>
    <row r="167" spans="1:65" s="2" customFormat="1" ht="11.25" x14ac:dyDescent="0.2">
      <c r="A167" s="30"/>
      <c r="B167" s="31"/>
      <c r="C167" s="32"/>
      <c r="D167" s="180" t="s">
        <v>131</v>
      </c>
      <c r="E167" s="32"/>
      <c r="F167" s="181" t="s">
        <v>273</v>
      </c>
      <c r="G167" s="32"/>
      <c r="H167" s="32"/>
      <c r="I167" s="32"/>
      <c r="J167" s="32"/>
      <c r="K167" s="32"/>
      <c r="L167" s="32"/>
      <c r="M167" s="35"/>
      <c r="N167" s="182"/>
      <c r="O167" s="183"/>
      <c r="P167" s="60"/>
      <c r="Q167" s="60"/>
      <c r="R167" s="60"/>
      <c r="S167" s="60"/>
      <c r="T167" s="60"/>
      <c r="U167" s="60"/>
      <c r="V167" s="60"/>
      <c r="W167" s="60"/>
      <c r="X167" s="61"/>
      <c r="Y167" s="30"/>
      <c r="Z167" s="30"/>
      <c r="AA167" s="30"/>
      <c r="AB167" s="30"/>
      <c r="AC167" s="30"/>
      <c r="AD167" s="30"/>
      <c r="AE167" s="30"/>
      <c r="AT167" s="16" t="s">
        <v>131</v>
      </c>
      <c r="AU167" s="16" t="s">
        <v>79</v>
      </c>
    </row>
    <row r="168" spans="1:65" s="2" customFormat="1" ht="24.2" customHeight="1" x14ac:dyDescent="0.2">
      <c r="A168" s="30"/>
      <c r="B168" s="31"/>
      <c r="C168" s="167" t="s">
        <v>275</v>
      </c>
      <c r="D168" s="167" t="s">
        <v>124</v>
      </c>
      <c r="E168" s="168" t="s">
        <v>276</v>
      </c>
      <c r="F168" s="169" t="s">
        <v>277</v>
      </c>
      <c r="G168" s="170" t="s">
        <v>159</v>
      </c>
      <c r="H168" s="171">
        <v>11</v>
      </c>
      <c r="I168" s="172">
        <v>0</v>
      </c>
      <c r="J168" s="172">
        <v>1200</v>
      </c>
      <c r="K168" s="172">
        <f>ROUND(P168*H168,2)</f>
        <v>13200</v>
      </c>
      <c r="L168" s="169" t="s">
        <v>128</v>
      </c>
      <c r="M168" s="35"/>
      <c r="N168" s="173" t="s">
        <v>18</v>
      </c>
      <c r="O168" s="174" t="s">
        <v>38</v>
      </c>
      <c r="P168" s="175">
        <f>I168+J168</f>
        <v>1200</v>
      </c>
      <c r="Q168" s="175">
        <f>ROUND(I168*H168,2)</f>
        <v>0</v>
      </c>
      <c r="R168" s="175">
        <f>ROUND(J168*H168,2)</f>
        <v>13200</v>
      </c>
      <c r="S168" s="176">
        <v>2.3530000000000002</v>
      </c>
      <c r="T168" s="176">
        <f>S168*H168</f>
        <v>25.883000000000003</v>
      </c>
      <c r="U168" s="176">
        <v>0</v>
      </c>
      <c r="V168" s="176">
        <f>U168*H168</f>
        <v>0</v>
      </c>
      <c r="W168" s="176">
        <v>0</v>
      </c>
      <c r="X168" s="177">
        <f>W168*H168</f>
        <v>0</v>
      </c>
      <c r="Y168" s="30"/>
      <c r="Z168" s="30"/>
      <c r="AA168" s="30"/>
      <c r="AB168" s="30"/>
      <c r="AC168" s="30"/>
      <c r="AD168" s="30"/>
      <c r="AE168" s="30"/>
      <c r="AR168" s="178" t="s">
        <v>248</v>
      </c>
      <c r="AT168" s="178" t="s">
        <v>124</v>
      </c>
      <c r="AU168" s="178" t="s">
        <v>79</v>
      </c>
      <c r="AY168" s="16" t="s">
        <v>121</v>
      </c>
      <c r="BE168" s="179">
        <f>IF(O168="základní",K168,0)</f>
        <v>13200</v>
      </c>
      <c r="BF168" s="179">
        <f>IF(O168="snížená",K168,0)</f>
        <v>0</v>
      </c>
      <c r="BG168" s="179">
        <f>IF(O168="zákl. přenesená",K168,0)</f>
        <v>0</v>
      </c>
      <c r="BH168" s="179">
        <f>IF(O168="sníž. přenesená",K168,0)</f>
        <v>0</v>
      </c>
      <c r="BI168" s="179">
        <f>IF(O168="nulová",K168,0)</f>
        <v>0</v>
      </c>
      <c r="BJ168" s="16" t="s">
        <v>77</v>
      </c>
      <c r="BK168" s="179">
        <f>ROUND(P168*H168,2)</f>
        <v>13200</v>
      </c>
      <c r="BL168" s="16" t="s">
        <v>248</v>
      </c>
      <c r="BM168" s="178" t="s">
        <v>278</v>
      </c>
    </row>
    <row r="169" spans="1:65" s="2" customFormat="1" ht="11.25" x14ac:dyDescent="0.2">
      <c r="A169" s="30"/>
      <c r="B169" s="31"/>
      <c r="C169" s="32"/>
      <c r="D169" s="180" t="s">
        <v>131</v>
      </c>
      <c r="E169" s="32"/>
      <c r="F169" s="181" t="s">
        <v>279</v>
      </c>
      <c r="G169" s="32"/>
      <c r="H169" s="32"/>
      <c r="I169" s="32"/>
      <c r="J169" s="32"/>
      <c r="K169" s="32"/>
      <c r="L169" s="32"/>
      <c r="M169" s="35"/>
      <c r="N169" s="182"/>
      <c r="O169" s="183"/>
      <c r="P169" s="60"/>
      <c r="Q169" s="60"/>
      <c r="R169" s="60"/>
      <c r="S169" s="60"/>
      <c r="T169" s="60"/>
      <c r="U169" s="60"/>
      <c r="V169" s="60"/>
      <c r="W169" s="60"/>
      <c r="X169" s="61"/>
      <c r="Y169" s="30"/>
      <c r="Z169" s="30"/>
      <c r="AA169" s="30"/>
      <c r="AB169" s="30"/>
      <c r="AC169" s="30"/>
      <c r="AD169" s="30"/>
      <c r="AE169" s="30"/>
      <c r="AT169" s="16" t="s">
        <v>131</v>
      </c>
      <c r="AU169" s="16" t="s">
        <v>79</v>
      </c>
    </row>
    <row r="170" spans="1:65" s="2" customFormat="1" ht="11.25" x14ac:dyDescent="0.2">
      <c r="A170" s="30"/>
      <c r="B170" s="31"/>
      <c r="C170" s="32"/>
      <c r="D170" s="184" t="s">
        <v>133</v>
      </c>
      <c r="E170" s="32"/>
      <c r="F170" s="185" t="s">
        <v>280</v>
      </c>
      <c r="G170" s="32"/>
      <c r="H170" s="32"/>
      <c r="I170" s="32"/>
      <c r="J170" s="32"/>
      <c r="K170" s="32"/>
      <c r="L170" s="32"/>
      <c r="M170" s="35"/>
      <c r="N170" s="182"/>
      <c r="O170" s="183"/>
      <c r="P170" s="60"/>
      <c r="Q170" s="60"/>
      <c r="R170" s="60"/>
      <c r="S170" s="60"/>
      <c r="T170" s="60"/>
      <c r="U170" s="60"/>
      <c r="V170" s="60"/>
      <c r="W170" s="60"/>
      <c r="X170" s="61"/>
      <c r="Y170" s="30"/>
      <c r="Z170" s="30"/>
      <c r="AA170" s="30"/>
      <c r="AB170" s="30"/>
      <c r="AC170" s="30"/>
      <c r="AD170" s="30"/>
      <c r="AE170" s="30"/>
      <c r="AT170" s="16" t="s">
        <v>133</v>
      </c>
      <c r="AU170" s="16" t="s">
        <v>79</v>
      </c>
    </row>
    <row r="171" spans="1:65" s="2" customFormat="1" ht="16.5" customHeight="1" x14ac:dyDescent="0.2">
      <c r="A171" s="30"/>
      <c r="B171" s="31"/>
      <c r="C171" s="196" t="s">
        <v>281</v>
      </c>
      <c r="D171" s="196" t="s">
        <v>137</v>
      </c>
      <c r="E171" s="197" t="s">
        <v>282</v>
      </c>
      <c r="F171" s="198" t="s">
        <v>283</v>
      </c>
      <c r="G171" s="199" t="s">
        <v>159</v>
      </c>
      <c r="H171" s="200">
        <v>10</v>
      </c>
      <c r="I171" s="201">
        <v>1820.04</v>
      </c>
      <c r="J171" s="202"/>
      <c r="K171" s="201">
        <f>ROUND(P171*H171,2)</f>
        <v>18200.400000000001</v>
      </c>
      <c r="L171" s="198" t="s">
        <v>166</v>
      </c>
      <c r="M171" s="203"/>
      <c r="N171" s="204" t="s">
        <v>18</v>
      </c>
      <c r="O171" s="174" t="s">
        <v>38</v>
      </c>
      <c r="P171" s="175">
        <f>I171+J171</f>
        <v>1820.04</v>
      </c>
      <c r="Q171" s="175">
        <f>ROUND(I171*H171,2)</f>
        <v>18200.400000000001</v>
      </c>
      <c r="R171" s="175">
        <f>ROUND(J171*H171,2)</f>
        <v>0</v>
      </c>
      <c r="S171" s="176">
        <v>0</v>
      </c>
      <c r="T171" s="176">
        <f>S171*H171</f>
        <v>0</v>
      </c>
      <c r="U171" s="176">
        <v>6.7999999999999996E-3</v>
      </c>
      <c r="V171" s="176">
        <f>U171*H171</f>
        <v>6.7999999999999991E-2</v>
      </c>
      <c r="W171" s="176">
        <v>0</v>
      </c>
      <c r="X171" s="177">
        <f>W171*H171</f>
        <v>0</v>
      </c>
      <c r="Y171" s="30"/>
      <c r="Z171" s="30"/>
      <c r="AA171" s="30"/>
      <c r="AB171" s="30"/>
      <c r="AC171" s="30"/>
      <c r="AD171" s="30"/>
      <c r="AE171" s="30"/>
      <c r="AR171" s="178" t="s">
        <v>264</v>
      </c>
      <c r="AT171" s="178" t="s">
        <v>137</v>
      </c>
      <c r="AU171" s="178" t="s">
        <v>79</v>
      </c>
      <c r="AY171" s="16" t="s">
        <v>121</v>
      </c>
      <c r="BE171" s="179">
        <f>IF(O171="základní",K171,0)</f>
        <v>18200.400000000001</v>
      </c>
      <c r="BF171" s="179">
        <f>IF(O171="snížená",K171,0)</f>
        <v>0</v>
      </c>
      <c r="BG171" s="179">
        <f>IF(O171="zákl. přenesená",K171,0)</f>
        <v>0</v>
      </c>
      <c r="BH171" s="179">
        <f>IF(O171="sníž. přenesená",K171,0)</f>
        <v>0</v>
      </c>
      <c r="BI171" s="179">
        <f>IF(O171="nulová",K171,0)</f>
        <v>0</v>
      </c>
      <c r="BJ171" s="16" t="s">
        <v>77</v>
      </c>
      <c r="BK171" s="179">
        <f>ROUND(P171*H171,2)</f>
        <v>18200.400000000001</v>
      </c>
      <c r="BL171" s="16" t="s">
        <v>264</v>
      </c>
      <c r="BM171" s="178" t="s">
        <v>284</v>
      </c>
    </row>
    <row r="172" spans="1:65" s="2" customFormat="1" ht="11.25" x14ac:dyDescent="0.2">
      <c r="A172" s="30"/>
      <c r="B172" s="31"/>
      <c r="C172" s="32"/>
      <c r="D172" s="180" t="s">
        <v>131</v>
      </c>
      <c r="E172" s="32"/>
      <c r="F172" s="181" t="s">
        <v>283</v>
      </c>
      <c r="G172" s="32"/>
      <c r="H172" s="32"/>
      <c r="I172" s="32"/>
      <c r="J172" s="32"/>
      <c r="K172" s="32"/>
      <c r="L172" s="32"/>
      <c r="M172" s="35"/>
      <c r="N172" s="182"/>
      <c r="O172" s="183"/>
      <c r="P172" s="60"/>
      <c r="Q172" s="60"/>
      <c r="R172" s="60"/>
      <c r="S172" s="60"/>
      <c r="T172" s="60"/>
      <c r="U172" s="60"/>
      <c r="V172" s="60"/>
      <c r="W172" s="60"/>
      <c r="X172" s="61"/>
      <c r="Y172" s="30"/>
      <c r="Z172" s="30"/>
      <c r="AA172" s="30"/>
      <c r="AB172" s="30"/>
      <c r="AC172" s="30"/>
      <c r="AD172" s="30"/>
      <c r="AE172" s="30"/>
      <c r="AT172" s="16" t="s">
        <v>131</v>
      </c>
      <c r="AU172" s="16" t="s">
        <v>79</v>
      </c>
    </row>
    <row r="173" spans="1:65" s="2" customFormat="1" ht="16.5" customHeight="1" x14ac:dyDescent="0.2">
      <c r="A173" s="30"/>
      <c r="B173" s="31"/>
      <c r="C173" s="196" t="s">
        <v>285</v>
      </c>
      <c r="D173" s="196" t="s">
        <v>137</v>
      </c>
      <c r="E173" s="197" t="s">
        <v>286</v>
      </c>
      <c r="F173" s="198" t="s">
        <v>287</v>
      </c>
      <c r="G173" s="199" t="s">
        <v>159</v>
      </c>
      <c r="H173" s="200">
        <v>1</v>
      </c>
      <c r="I173" s="201">
        <v>667.16</v>
      </c>
      <c r="J173" s="202"/>
      <c r="K173" s="201">
        <f>ROUND(P173*H173,2)</f>
        <v>667.16</v>
      </c>
      <c r="L173" s="198" t="s">
        <v>166</v>
      </c>
      <c r="M173" s="203"/>
      <c r="N173" s="204" t="s">
        <v>18</v>
      </c>
      <c r="O173" s="174" t="s">
        <v>38</v>
      </c>
      <c r="P173" s="175">
        <f>I173+J173</f>
        <v>667.16</v>
      </c>
      <c r="Q173" s="175">
        <f>ROUND(I173*H173,2)</f>
        <v>667.16</v>
      </c>
      <c r="R173" s="175">
        <f>ROUND(J173*H173,2)</f>
        <v>0</v>
      </c>
      <c r="S173" s="176">
        <v>0</v>
      </c>
      <c r="T173" s="176">
        <f>S173*H173</f>
        <v>0</v>
      </c>
      <c r="U173" s="176">
        <v>2.0999999999999999E-3</v>
      </c>
      <c r="V173" s="176">
        <f>U173*H173</f>
        <v>2.0999999999999999E-3</v>
      </c>
      <c r="W173" s="176">
        <v>0</v>
      </c>
      <c r="X173" s="177">
        <f>W173*H173</f>
        <v>0</v>
      </c>
      <c r="Y173" s="30"/>
      <c r="Z173" s="30"/>
      <c r="AA173" s="30"/>
      <c r="AB173" s="30"/>
      <c r="AC173" s="30"/>
      <c r="AD173" s="30"/>
      <c r="AE173" s="30"/>
      <c r="AR173" s="178" t="s">
        <v>264</v>
      </c>
      <c r="AT173" s="178" t="s">
        <v>137</v>
      </c>
      <c r="AU173" s="178" t="s">
        <v>79</v>
      </c>
      <c r="AY173" s="16" t="s">
        <v>121</v>
      </c>
      <c r="BE173" s="179">
        <f>IF(O173="základní",K173,0)</f>
        <v>667.16</v>
      </c>
      <c r="BF173" s="179">
        <f>IF(O173="snížená",K173,0)</f>
        <v>0</v>
      </c>
      <c r="BG173" s="179">
        <f>IF(O173="zákl. přenesená",K173,0)</f>
        <v>0</v>
      </c>
      <c r="BH173" s="179">
        <f>IF(O173="sníž. přenesená",K173,0)</f>
        <v>0</v>
      </c>
      <c r="BI173" s="179">
        <f>IF(O173="nulová",K173,0)</f>
        <v>0</v>
      </c>
      <c r="BJ173" s="16" t="s">
        <v>77</v>
      </c>
      <c r="BK173" s="179">
        <f>ROUND(P173*H173,2)</f>
        <v>667.16</v>
      </c>
      <c r="BL173" s="16" t="s">
        <v>264</v>
      </c>
      <c r="BM173" s="178" t="s">
        <v>288</v>
      </c>
    </row>
    <row r="174" spans="1:65" s="2" customFormat="1" ht="11.25" x14ac:dyDescent="0.2">
      <c r="A174" s="30"/>
      <c r="B174" s="31"/>
      <c r="C174" s="32"/>
      <c r="D174" s="180" t="s">
        <v>131</v>
      </c>
      <c r="E174" s="32"/>
      <c r="F174" s="181" t="s">
        <v>287</v>
      </c>
      <c r="G174" s="32"/>
      <c r="H174" s="32"/>
      <c r="I174" s="32"/>
      <c r="J174" s="32"/>
      <c r="K174" s="32"/>
      <c r="L174" s="32"/>
      <c r="M174" s="35"/>
      <c r="N174" s="182"/>
      <c r="O174" s="183"/>
      <c r="P174" s="60"/>
      <c r="Q174" s="60"/>
      <c r="R174" s="60"/>
      <c r="S174" s="60"/>
      <c r="T174" s="60"/>
      <c r="U174" s="60"/>
      <c r="V174" s="60"/>
      <c r="W174" s="60"/>
      <c r="X174" s="61"/>
      <c r="Y174" s="30"/>
      <c r="Z174" s="30"/>
      <c r="AA174" s="30"/>
      <c r="AB174" s="30"/>
      <c r="AC174" s="30"/>
      <c r="AD174" s="30"/>
      <c r="AE174" s="30"/>
      <c r="AT174" s="16" t="s">
        <v>131</v>
      </c>
      <c r="AU174" s="16" t="s">
        <v>79</v>
      </c>
    </row>
    <row r="175" spans="1:65" s="2" customFormat="1" ht="24.2" customHeight="1" x14ac:dyDescent="0.2">
      <c r="A175" s="30"/>
      <c r="B175" s="31"/>
      <c r="C175" s="167" t="s">
        <v>289</v>
      </c>
      <c r="D175" s="167" t="s">
        <v>124</v>
      </c>
      <c r="E175" s="168" t="s">
        <v>290</v>
      </c>
      <c r="F175" s="169" t="s">
        <v>291</v>
      </c>
      <c r="G175" s="170" t="s">
        <v>159</v>
      </c>
      <c r="H175" s="171">
        <v>3</v>
      </c>
      <c r="I175" s="172">
        <v>0</v>
      </c>
      <c r="J175" s="172">
        <v>627</v>
      </c>
      <c r="K175" s="172">
        <f>ROUND(P175*H175,2)</f>
        <v>1881</v>
      </c>
      <c r="L175" s="169" t="s">
        <v>128</v>
      </c>
      <c r="M175" s="35"/>
      <c r="N175" s="173" t="s">
        <v>18</v>
      </c>
      <c r="O175" s="174" t="s">
        <v>38</v>
      </c>
      <c r="P175" s="175">
        <f>I175+J175</f>
        <v>627</v>
      </c>
      <c r="Q175" s="175">
        <f>ROUND(I175*H175,2)</f>
        <v>0</v>
      </c>
      <c r="R175" s="175">
        <f>ROUND(J175*H175,2)</f>
        <v>1881</v>
      </c>
      <c r="S175" s="176">
        <v>1.367</v>
      </c>
      <c r="T175" s="176">
        <f>S175*H175</f>
        <v>4.101</v>
      </c>
      <c r="U175" s="176">
        <v>0</v>
      </c>
      <c r="V175" s="176">
        <f>U175*H175</f>
        <v>0</v>
      </c>
      <c r="W175" s="176">
        <v>0</v>
      </c>
      <c r="X175" s="177">
        <f>W175*H175</f>
        <v>0</v>
      </c>
      <c r="Y175" s="30"/>
      <c r="Z175" s="30"/>
      <c r="AA175" s="30"/>
      <c r="AB175" s="30"/>
      <c r="AC175" s="30"/>
      <c r="AD175" s="30"/>
      <c r="AE175" s="30"/>
      <c r="AR175" s="178" t="s">
        <v>248</v>
      </c>
      <c r="AT175" s="178" t="s">
        <v>124</v>
      </c>
      <c r="AU175" s="178" t="s">
        <v>79</v>
      </c>
      <c r="AY175" s="16" t="s">
        <v>121</v>
      </c>
      <c r="BE175" s="179">
        <f>IF(O175="základní",K175,0)</f>
        <v>1881</v>
      </c>
      <c r="BF175" s="179">
        <f>IF(O175="snížená",K175,0)</f>
        <v>0</v>
      </c>
      <c r="BG175" s="179">
        <f>IF(O175="zákl. přenesená",K175,0)</f>
        <v>0</v>
      </c>
      <c r="BH175" s="179">
        <f>IF(O175="sníž. přenesená",K175,0)</f>
        <v>0</v>
      </c>
      <c r="BI175" s="179">
        <f>IF(O175="nulová",K175,0)</f>
        <v>0</v>
      </c>
      <c r="BJ175" s="16" t="s">
        <v>77</v>
      </c>
      <c r="BK175" s="179">
        <f>ROUND(P175*H175,2)</f>
        <v>1881</v>
      </c>
      <c r="BL175" s="16" t="s">
        <v>248</v>
      </c>
      <c r="BM175" s="178" t="s">
        <v>292</v>
      </c>
    </row>
    <row r="176" spans="1:65" s="2" customFormat="1" ht="11.25" x14ac:dyDescent="0.2">
      <c r="A176" s="30"/>
      <c r="B176" s="31"/>
      <c r="C176" s="32"/>
      <c r="D176" s="180" t="s">
        <v>131</v>
      </c>
      <c r="E176" s="32"/>
      <c r="F176" s="181" t="s">
        <v>291</v>
      </c>
      <c r="G176" s="32"/>
      <c r="H176" s="32"/>
      <c r="I176" s="32"/>
      <c r="J176" s="32"/>
      <c r="K176" s="32"/>
      <c r="L176" s="32"/>
      <c r="M176" s="35"/>
      <c r="N176" s="182"/>
      <c r="O176" s="183"/>
      <c r="P176" s="60"/>
      <c r="Q176" s="60"/>
      <c r="R176" s="60"/>
      <c r="S176" s="60"/>
      <c r="T176" s="60"/>
      <c r="U176" s="60"/>
      <c r="V176" s="60"/>
      <c r="W176" s="60"/>
      <c r="X176" s="61"/>
      <c r="Y176" s="30"/>
      <c r="Z176" s="30"/>
      <c r="AA176" s="30"/>
      <c r="AB176" s="30"/>
      <c r="AC176" s="30"/>
      <c r="AD176" s="30"/>
      <c r="AE176" s="30"/>
      <c r="AT176" s="16" t="s">
        <v>131</v>
      </c>
      <c r="AU176" s="16" t="s">
        <v>79</v>
      </c>
    </row>
    <row r="177" spans="1:65" s="2" customFormat="1" ht="11.25" x14ac:dyDescent="0.2">
      <c r="A177" s="30"/>
      <c r="B177" s="31"/>
      <c r="C177" s="32"/>
      <c r="D177" s="184" t="s">
        <v>133</v>
      </c>
      <c r="E177" s="32"/>
      <c r="F177" s="185" t="s">
        <v>293</v>
      </c>
      <c r="G177" s="32"/>
      <c r="H177" s="32"/>
      <c r="I177" s="32"/>
      <c r="J177" s="32"/>
      <c r="K177" s="32"/>
      <c r="L177" s="32"/>
      <c r="M177" s="35"/>
      <c r="N177" s="182"/>
      <c r="O177" s="183"/>
      <c r="P177" s="60"/>
      <c r="Q177" s="60"/>
      <c r="R177" s="60"/>
      <c r="S177" s="60"/>
      <c r="T177" s="60"/>
      <c r="U177" s="60"/>
      <c r="V177" s="60"/>
      <c r="W177" s="60"/>
      <c r="X177" s="61"/>
      <c r="Y177" s="30"/>
      <c r="Z177" s="30"/>
      <c r="AA177" s="30"/>
      <c r="AB177" s="30"/>
      <c r="AC177" s="30"/>
      <c r="AD177" s="30"/>
      <c r="AE177" s="30"/>
      <c r="AT177" s="16" t="s">
        <v>133</v>
      </c>
      <c r="AU177" s="16" t="s">
        <v>79</v>
      </c>
    </row>
    <row r="178" spans="1:65" s="2" customFormat="1" ht="16.5" customHeight="1" x14ac:dyDescent="0.2">
      <c r="A178" s="30"/>
      <c r="B178" s="31"/>
      <c r="C178" s="196" t="s">
        <v>294</v>
      </c>
      <c r="D178" s="196" t="s">
        <v>137</v>
      </c>
      <c r="E178" s="197" t="s">
        <v>295</v>
      </c>
      <c r="F178" s="198" t="s">
        <v>296</v>
      </c>
      <c r="G178" s="199" t="s">
        <v>159</v>
      </c>
      <c r="H178" s="200">
        <v>8</v>
      </c>
      <c r="I178" s="201">
        <v>492.86</v>
      </c>
      <c r="J178" s="202"/>
      <c r="K178" s="201">
        <f>ROUND(P178*H178,2)</f>
        <v>3942.88</v>
      </c>
      <c r="L178" s="198" t="s">
        <v>166</v>
      </c>
      <c r="M178" s="203"/>
      <c r="N178" s="204" t="s">
        <v>18</v>
      </c>
      <c r="O178" s="174" t="s">
        <v>38</v>
      </c>
      <c r="P178" s="175">
        <f>I178+J178</f>
        <v>492.86</v>
      </c>
      <c r="Q178" s="175">
        <f>ROUND(I178*H178,2)</f>
        <v>3942.88</v>
      </c>
      <c r="R178" s="175">
        <f>ROUND(J178*H178,2)</f>
        <v>0</v>
      </c>
      <c r="S178" s="176">
        <v>0</v>
      </c>
      <c r="T178" s="176">
        <f>S178*H178</f>
        <v>0</v>
      </c>
      <c r="U178" s="176">
        <v>4.2000000000000002E-4</v>
      </c>
      <c r="V178" s="176">
        <f>U178*H178</f>
        <v>3.3600000000000001E-3</v>
      </c>
      <c r="W178" s="176">
        <v>0</v>
      </c>
      <c r="X178" s="177">
        <f>W178*H178</f>
        <v>0</v>
      </c>
      <c r="Y178" s="30"/>
      <c r="Z178" s="30"/>
      <c r="AA178" s="30"/>
      <c r="AB178" s="30"/>
      <c r="AC178" s="30"/>
      <c r="AD178" s="30"/>
      <c r="AE178" s="30"/>
      <c r="AR178" s="178" t="s">
        <v>253</v>
      </c>
      <c r="AT178" s="178" t="s">
        <v>137</v>
      </c>
      <c r="AU178" s="178" t="s">
        <v>79</v>
      </c>
      <c r="AY178" s="16" t="s">
        <v>121</v>
      </c>
      <c r="BE178" s="179">
        <f>IF(O178="základní",K178,0)</f>
        <v>3942.88</v>
      </c>
      <c r="BF178" s="179">
        <f>IF(O178="snížená",K178,0)</f>
        <v>0</v>
      </c>
      <c r="BG178" s="179">
        <f>IF(O178="zákl. přenesená",K178,0)</f>
        <v>0</v>
      </c>
      <c r="BH178" s="179">
        <f>IF(O178="sníž. přenesená",K178,0)</f>
        <v>0</v>
      </c>
      <c r="BI178" s="179">
        <f>IF(O178="nulová",K178,0)</f>
        <v>0</v>
      </c>
      <c r="BJ178" s="16" t="s">
        <v>77</v>
      </c>
      <c r="BK178" s="179">
        <f>ROUND(P178*H178,2)</f>
        <v>3942.88</v>
      </c>
      <c r="BL178" s="16" t="s">
        <v>248</v>
      </c>
      <c r="BM178" s="178" t="s">
        <v>297</v>
      </c>
    </row>
    <row r="179" spans="1:65" s="2" customFormat="1" ht="11.25" x14ac:dyDescent="0.2">
      <c r="A179" s="30"/>
      <c r="B179" s="31"/>
      <c r="C179" s="32"/>
      <c r="D179" s="180" t="s">
        <v>131</v>
      </c>
      <c r="E179" s="32"/>
      <c r="F179" s="181" t="s">
        <v>296</v>
      </c>
      <c r="G179" s="32"/>
      <c r="H179" s="32"/>
      <c r="I179" s="32"/>
      <c r="J179" s="32"/>
      <c r="K179" s="32"/>
      <c r="L179" s="32"/>
      <c r="M179" s="35"/>
      <c r="N179" s="182"/>
      <c r="O179" s="183"/>
      <c r="P179" s="60"/>
      <c r="Q179" s="60"/>
      <c r="R179" s="60"/>
      <c r="S179" s="60"/>
      <c r="T179" s="60"/>
      <c r="U179" s="60"/>
      <c r="V179" s="60"/>
      <c r="W179" s="60"/>
      <c r="X179" s="61"/>
      <c r="Y179" s="30"/>
      <c r="Z179" s="30"/>
      <c r="AA179" s="30"/>
      <c r="AB179" s="30"/>
      <c r="AC179" s="30"/>
      <c r="AD179" s="30"/>
      <c r="AE179" s="30"/>
      <c r="AT179" s="16" t="s">
        <v>131</v>
      </c>
      <c r="AU179" s="16" t="s">
        <v>79</v>
      </c>
    </row>
    <row r="180" spans="1:65" s="2" customFormat="1" ht="16.5" customHeight="1" x14ac:dyDescent="0.2">
      <c r="A180" s="30"/>
      <c r="B180" s="31"/>
      <c r="C180" s="196" t="s">
        <v>298</v>
      </c>
      <c r="D180" s="196" t="s">
        <v>137</v>
      </c>
      <c r="E180" s="197" t="s">
        <v>299</v>
      </c>
      <c r="F180" s="198" t="s">
        <v>300</v>
      </c>
      <c r="G180" s="199" t="s">
        <v>159</v>
      </c>
      <c r="H180" s="200">
        <v>2</v>
      </c>
      <c r="I180" s="201">
        <v>501.99</v>
      </c>
      <c r="J180" s="202"/>
      <c r="K180" s="201">
        <f>ROUND(P180*H180,2)</f>
        <v>1003.98</v>
      </c>
      <c r="L180" s="198" t="s">
        <v>166</v>
      </c>
      <c r="M180" s="203"/>
      <c r="N180" s="204" t="s">
        <v>18</v>
      </c>
      <c r="O180" s="174" t="s">
        <v>38</v>
      </c>
      <c r="P180" s="175">
        <f>I180+J180</f>
        <v>501.99</v>
      </c>
      <c r="Q180" s="175">
        <f>ROUND(I180*H180,2)</f>
        <v>1003.98</v>
      </c>
      <c r="R180" s="175">
        <f>ROUND(J180*H180,2)</f>
        <v>0</v>
      </c>
      <c r="S180" s="176">
        <v>0</v>
      </c>
      <c r="T180" s="176">
        <f>S180*H180</f>
        <v>0</v>
      </c>
      <c r="U180" s="176">
        <v>5.2999999999999998E-4</v>
      </c>
      <c r="V180" s="176">
        <f>U180*H180</f>
        <v>1.06E-3</v>
      </c>
      <c r="W180" s="176">
        <v>0</v>
      </c>
      <c r="X180" s="177">
        <f>W180*H180</f>
        <v>0</v>
      </c>
      <c r="Y180" s="30"/>
      <c r="Z180" s="30"/>
      <c r="AA180" s="30"/>
      <c r="AB180" s="30"/>
      <c r="AC180" s="30"/>
      <c r="AD180" s="30"/>
      <c r="AE180" s="30"/>
      <c r="AR180" s="178" t="s">
        <v>253</v>
      </c>
      <c r="AT180" s="178" t="s">
        <v>137</v>
      </c>
      <c r="AU180" s="178" t="s">
        <v>79</v>
      </c>
      <c r="AY180" s="16" t="s">
        <v>121</v>
      </c>
      <c r="BE180" s="179">
        <f>IF(O180="základní",K180,0)</f>
        <v>1003.98</v>
      </c>
      <c r="BF180" s="179">
        <f>IF(O180="snížená",K180,0)</f>
        <v>0</v>
      </c>
      <c r="BG180" s="179">
        <f>IF(O180="zákl. přenesená",K180,0)</f>
        <v>0</v>
      </c>
      <c r="BH180" s="179">
        <f>IF(O180="sníž. přenesená",K180,0)</f>
        <v>0</v>
      </c>
      <c r="BI180" s="179">
        <f>IF(O180="nulová",K180,0)</f>
        <v>0</v>
      </c>
      <c r="BJ180" s="16" t="s">
        <v>77</v>
      </c>
      <c r="BK180" s="179">
        <f>ROUND(P180*H180,2)</f>
        <v>1003.98</v>
      </c>
      <c r="BL180" s="16" t="s">
        <v>248</v>
      </c>
      <c r="BM180" s="178" t="s">
        <v>301</v>
      </c>
    </row>
    <row r="181" spans="1:65" s="2" customFormat="1" ht="11.25" x14ac:dyDescent="0.2">
      <c r="A181" s="30"/>
      <c r="B181" s="31"/>
      <c r="C181" s="32"/>
      <c r="D181" s="180" t="s">
        <v>131</v>
      </c>
      <c r="E181" s="32"/>
      <c r="F181" s="181" t="s">
        <v>300</v>
      </c>
      <c r="G181" s="32"/>
      <c r="H181" s="32"/>
      <c r="I181" s="32"/>
      <c r="J181" s="32"/>
      <c r="K181" s="32"/>
      <c r="L181" s="32"/>
      <c r="M181" s="35"/>
      <c r="N181" s="182"/>
      <c r="O181" s="183"/>
      <c r="P181" s="60"/>
      <c r="Q181" s="60"/>
      <c r="R181" s="60"/>
      <c r="S181" s="60"/>
      <c r="T181" s="60"/>
      <c r="U181" s="60"/>
      <c r="V181" s="60"/>
      <c r="W181" s="60"/>
      <c r="X181" s="61"/>
      <c r="Y181" s="30"/>
      <c r="Z181" s="30"/>
      <c r="AA181" s="30"/>
      <c r="AB181" s="30"/>
      <c r="AC181" s="30"/>
      <c r="AD181" s="30"/>
      <c r="AE181" s="30"/>
      <c r="AT181" s="16" t="s">
        <v>131</v>
      </c>
      <c r="AU181" s="16" t="s">
        <v>79</v>
      </c>
    </row>
    <row r="182" spans="1:65" s="2" customFormat="1" ht="16.5" customHeight="1" x14ac:dyDescent="0.2">
      <c r="A182" s="30"/>
      <c r="B182" s="31"/>
      <c r="C182" s="196" t="s">
        <v>140</v>
      </c>
      <c r="D182" s="196" t="s">
        <v>137</v>
      </c>
      <c r="E182" s="197" t="s">
        <v>302</v>
      </c>
      <c r="F182" s="198" t="s">
        <v>303</v>
      </c>
      <c r="G182" s="199" t="s">
        <v>159</v>
      </c>
      <c r="H182" s="200">
        <v>1</v>
      </c>
      <c r="I182" s="201">
        <v>624.59</v>
      </c>
      <c r="J182" s="202"/>
      <c r="K182" s="201">
        <f>ROUND(P182*H182,2)</f>
        <v>624.59</v>
      </c>
      <c r="L182" s="198" t="s">
        <v>166</v>
      </c>
      <c r="M182" s="203"/>
      <c r="N182" s="204" t="s">
        <v>18</v>
      </c>
      <c r="O182" s="174" t="s">
        <v>38</v>
      </c>
      <c r="P182" s="175">
        <f>I182+J182</f>
        <v>624.59</v>
      </c>
      <c r="Q182" s="175">
        <f>ROUND(I182*H182,2)</f>
        <v>624.59</v>
      </c>
      <c r="R182" s="175">
        <f>ROUND(J182*H182,2)</f>
        <v>0</v>
      </c>
      <c r="S182" s="176">
        <v>0</v>
      </c>
      <c r="T182" s="176">
        <f>S182*H182</f>
        <v>0</v>
      </c>
      <c r="U182" s="176">
        <v>8.3000000000000001E-4</v>
      </c>
      <c r="V182" s="176">
        <f>U182*H182</f>
        <v>8.3000000000000001E-4</v>
      </c>
      <c r="W182" s="176">
        <v>0</v>
      </c>
      <c r="X182" s="177">
        <f>W182*H182</f>
        <v>0</v>
      </c>
      <c r="Y182" s="30"/>
      <c r="Z182" s="30"/>
      <c r="AA182" s="30"/>
      <c r="AB182" s="30"/>
      <c r="AC182" s="30"/>
      <c r="AD182" s="30"/>
      <c r="AE182" s="30"/>
      <c r="AR182" s="178" t="s">
        <v>253</v>
      </c>
      <c r="AT182" s="178" t="s">
        <v>137</v>
      </c>
      <c r="AU182" s="178" t="s">
        <v>79</v>
      </c>
      <c r="AY182" s="16" t="s">
        <v>121</v>
      </c>
      <c r="BE182" s="179">
        <f>IF(O182="základní",K182,0)</f>
        <v>624.59</v>
      </c>
      <c r="BF182" s="179">
        <f>IF(O182="snížená",K182,0)</f>
        <v>0</v>
      </c>
      <c r="BG182" s="179">
        <f>IF(O182="zákl. přenesená",K182,0)</f>
        <v>0</v>
      </c>
      <c r="BH182" s="179">
        <f>IF(O182="sníž. přenesená",K182,0)</f>
        <v>0</v>
      </c>
      <c r="BI182" s="179">
        <f>IF(O182="nulová",K182,0)</f>
        <v>0</v>
      </c>
      <c r="BJ182" s="16" t="s">
        <v>77</v>
      </c>
      <c r="BK182" s="179">
        <f>ROUND(P182*H182,2)</f>
        <v>624.59</v>
      </c>
      <c r="BL182" s="16" t="s">
        <v>248</v>
      </c>
      <c r="BM182" s="178" t="s">
        <v>304</v>
      </c>
    </row>
    <row r="183" spans="1:65" s="2" customFormat="1" ht="11.25" x14ac:dyDescent="0.2">
      <c r="A183" s="30"/>
      <c r="B183" s="31"/>
      <c r="C183" s="32"/>
      <c r="D183" s="180" t="s">
        <v>131</v>
      </c>
      <c r="E183" s="32"/>
      <c r="F183" s="181" t="s">
        <v>303</v>
      </c>
      <c r="G183" s="32"/>
      <c r="H183" s="32"/>
      <c r="I183" s="32"/>
      <c r="J183" s="32"/>
      <c r="K183" s="32"/>
      <c r="L183" s="32"/>
      <c r="M183" s="35"/>
      <c r="N183" s="182"/>
      <c r="O183" s="183"/>
      <c r="P183" s="60"/>
      <c r="Q183" s="60"/>
      <c r="R183" s="60"/>
      <c r="S183" s="60"/>
      <c r="T183" s="60"/>
      <c r="U183" s="60"/>
      <c r="V183" s="60"/>
      <c r="W183" s="60"/>
      <c r="X183" s="61"/>
      <c r="Y183" s="30"/>
      <c r="Z183" s="30"/>
      <c r="AA183" s="30"/>
      <c r="AB183" s="30"/>
      <c r="AC183" s="30"/>
      <c r="AD183" s="30"/>
      <c r="AE183" s="30"/>
      <c r="AT183" s="16" t="s">
        <v>131</v>
      </c>
      <c r="AU183" s="16" t="s">
        <v>79</v>
      </c>
    </row>
    <row r="184" spans="1:65" s="12" customFormat="1" ht="22.9" customHeight="1" x14ac:dyDescent="0.2">
      <c r="B184" s="151"/>
      <c r="C184" s="152"/>
      <c r="D184" s="153" t="s">
        <v>68</v>
      </c>
      <c r="E184" s="165" t="s">
        <v>305</v>
      </c>
      <c r="F184" s="165" t="s">
        <v>306</v>
      </c>
      <c r="G184" s="152"/>
      <c r="H184" s="152"/>
      <c r="I184" s="152"/>
      <c r="J184" s="152"/>
      <c r="K184" s="166">
        <f>BK184</f>
        <v>482418.07999999996</v>
      </c>
      <c r="L184" s="152"/>
      <c r="M184" s="156"/>
      <c r="N184" s="157"/>
      <c r="O184" s="158"/>
      <c r="P184" s="158"/>
      <c r="Q184" s="159">
        <f>SUM(Q185:Q263)</f>
        <v>188350.07999999999</v>
      </c>
      <c r="R184" s="159">
        <f>SUM(R185:R263)</f>
        <v>294068</v>
      </c>
      <c r="S184" s="158"/>
      <c r="T184" s="160">
        <f>SUM(T185:T263)</f>
        <v>793.979062</v>
      </c>
      <c r="U184" s="158"/>
      <c r="V184" s="160">
        <f>SUM(V185:V263)</f>
        <v>1.1980502</v>
      </c>
      <c r="W184" s="158"/>
      <c r="X184" s="161">
        <f>SUM(X185:X263)</f>
        <v>0.59</v>
      </c>
      <c r="AR184" s="162" t="s">
        <v>145</v>
      </c>
      <c r="AT184" s="163" t="s">
        <v>68</v>
      </c>
      <c r="AU184" s="163" t="s">
        <v>77</v>
      </c>
      <c r="AY184" s="162" t="s">
        <v>121</v>
      </c>
      <c r="BK184" s="164">
        <f>SUM(BK185:BK263)</f>
        <v>482418.07999999996</v>
      </c>
    </row>
    <row r="185" spans="1:65" s="2" customFormat="1" ht="24.2" customHeight="1" x14ac:dyDescent="0.2">
      <c r="A185" s="30"/>
      <c r="B185" s="31"/>
      <c r="C185" s="167" t="s">
        <v>307</v>
      </c>
      <c r="D185" s="167" t="s">
        <v>124</v>
      </c>
      <c r="E185" s="168" t="s">
        <v>308</v>
      </c>
      <c r="F185" s="169" t="s">
        <v>309</v>
      </c>
      <c r="G185" s="170" t="s">
        <v>310</v>
      </c>
      <c r="H185" s="171">
        <v>0.34</v>
      </c>
      <c r="I185" s="172">
        <v>38.15</v>
      </c>
      <c r="J185" s="172">
        <v>1081.8499999999999</v>
      </c>
      <c r="K185" s="172">
        <f>ROUND(P185*H185,2)</f>
        <v>380.8</v>
      </c>
      <c r="L185" s="169" t="s">
        <v>128</v>
      </c>
      <c r="M185" s="35"/>
      <c r="N185" s="173" t="s">
        <v>18</v>
      </c>
      <c r="O185" s="174" t="s">
        <v>38</v>
      </c>
      <c r="P185" s="175">
        <f>I185+J185</f>
        <v>1120</v>
      </c>
      <c r="Q185" s="175">
        <f>ROUND(I185*H185,2)</f>
        <v>12.97</v>
      </c>
      <c r="R185" s="175">
        <f>ROUND(J185*H185,2)</f>
        <v>367.83</v>
      </c>
      <c r="S185" s="176">
        <v>3.07</v>
      </c>
      <c r="T185" s="176">
        <f>S185*H185</f>
        <v>1.0438000000000001</v>
      </c>
      <c r="U185" s="176">
        <v>1.9300000000000001E-3</v>
      </c>
      <c r="V185" s="176">
        <f>U185*H185</f>
        <v>6.5620000000000012E-4</v>
      </c>
      <c r="W185" s="176">
        <v>0</v>
      </c>
      <c r="X185" s="177">
        <f>W185*H185</f>
        <v>0</v>
      </c>
      <c r="Y185" s="30"/>
      <c r="Z185" s="30"/>
      <c r="AA185" s="30"/>
      <c r="AB185" s="30"/>
      <c r="AC185" s="30"/>
      <c r="AD185" s="30"/>
      <c r="AE185" s="30"/>
      <c r="AR185" s="178" t="s">
        <v>248</v>
      </c>
      <c r="AT185" s="178" t="s">
        <v>124</v>
      </c>
      <c r="AU185" s="178" t="s">
        <v>79</v>
      </c>
      <c r="AY185" s="16" t="s">
        <v>121</v>
      </c>
      <c r="BE185" s="179">
        <f>IF(O185="základní",K185,0)</f>
        <v>380.8</v>
      </c>
      <c r="BF185" s="179">
        <f>IF(O185="snížená",K185,0)</f>
        <v>0</v>
      </c>
      <c r="BG185" s="179">
        <f>IF(O185="zákl. přenesená",K185,0)</f>
        <v>0</v>
      </c>
      <c r="BH185" s="179">
        <f>IF(O185="sníž. přenesená",K185,0)</f>
        <v>0</v>
      </c>
      <c r="BI185" s="179">
        <f>IF(O185="nulová",K185,0)</f>
        <v>0</v>
      </c>
      <c r="BJ185" s="16" t="s">
        <v>77</v>
      </c>
      <c r="BK185" s="179">
        <f>ROUND(P185*H185,2)</f>
        <v>380.8</v>
      </c>
      <c r="BL185" s="16" t="s">
        <v>248</v>
      </c>
      <c r="BM185" s="178" t="s">
        <v>311</v>
      </c>
    </row>
    <row r="186" spans="1:65" s="2" customFormat="1" ht="11.25" x14ac:dyDescent="0.2">
      <c r="A186" s="30"/>
      <c r="B186" s="31"/>
      <c r="C186" s="32"/>
      <c r="D186" s="180" t="s">
        <v>131</v>
      </c>
      <c r="E186" s="32"/>
      <c r="F186" s="181" t="s">
        <v>312</v>
      </c>
      <c r="G186" s="32"/>
      <c r="H186" s="32"/>
      <c r="I186" s="32"/>
      <c r="J186" s="32"/>
      <c r="K186" s="32"/>
      <c r="L186" s="32"/>
      <c r="M186" s="35"/>
      <c r="N186" s="182"/>
      <c r="O186" s="183"/>
      <c r="P186" s="60"/>
      <c r="Q186" s="60"/>
      <c r="R186" s="60"/>
      <c r="S186" s="60"/>
      <c r="T186" s="60"/>
      <c r="U186" s="60"/>
      <c r="V186" s="60"/>
      <c r="W186" s="60"/>
      <c r="X186" s="61"/>
      <c r="Y186" s="30"/>
      <c r="Z186" s="30"/>
      <c r="AA186" s="30"/>
      <c r="AB186" s="30"/>
      <c r="AC186" s="30"/>
      <c r="AD186" s="30"/>
      <c r="AE186" s="30"/>
      <c r="AT186" s="16" t="s">
        <v>131</v>
      </c>
      <c r="AU186" s="16" t="s">
        <v>79</v>
      </c>
    </row>
    <row r="187" spans="1:65" s="2" customFormat="1" ht="11.25" x14ac:dyDescent="0.2">
      <c r="A187" s="30"/>
      <c r="B187" s="31"/>
      <c r="C187" s="32"/>
      <c r="D187" s="184" t="s">
        <v>133</v>
      </c>
      <c r="E187" s="32"/>
      <c r="F187" s="185" t="s">
        <v>313</v>
      </c>
      <c r="G187" s="32"/>
      <c r="H187" s="32"/>
      <c r="I187" s="32"/>
      <c r="J187" s="32"/>
      <c r="K187" s="32"/>
      <c r="L187" s="32"/>
      <c r="M187" s="35"/>
      <c r="N187" s="182"/>
      <c r="O187" s="183"/>
      <c r="P187" s="60"/>
      <c r="Q187" s="60"/>
      <c r="R187" s="60"/>
      <c r="S187" s="60"/>
      <c r="T187" s="60"/>
      <c r="U187" s="60"/>
      <c r="V187" s="60"/>
      <c r="W187" s="60"/>
      <c r="X187" s="61"/>
      <c r="Y187" s="30"/>
      <c r="Z187" s="30"/>
      <c r="AA187" s="30"/>
      <c r="AB187" s="30"/>
      <c r="AC187" s="30"/>
      <c r="AD187" s="30"/>
      <c r="AE187" s="30"/>
      <c r="AT187" s="16" t="s">
        <v>133</v>
      </c>
      <c r="AU187" s="16" t="s">
        <v>79</v>
      </c>
    </row>
    <row r="188" spans="1:65" s="2" customFormat="1" ht="24.2" customHeight="1" x14ac:dyDescent="0.2">
      <c r="A188" s="30"/>
      <c r="B188" s="31"/>
      <c r="C188" s="167" t="s">
        <v>314</v>
      </c>
      <c r="D188" s="167" t="s">
        <v>124</v>
      </c>
      <c r="E188" s="168" t="s">
        <v>315</v>
      </c>
      <c r="F188" s="169" t="s">
        <v>316</v>
      </c>
      <c r="G188" s="170" t="s">
        <v>317</v>
      </c>
      <c r="H188" s="171">
        <v>4.57</v>
      </c>
      <c r="I188" s="172">
        <v>0</v>
      </c>
      <c r="J188" s="172">
        <v>1640</v>
      </c>
      <c r="K188" s="172">
        <f>ROUND(P188*H188,2)</f>
        <v>7494.8</v>
      </c>
      <c r="L188" s="169" t="s">
        <v>128</v>
      </c>
      <c r="M188" s="35"/>
      <c r="N188" s="173" t="s">
        <v>18</v>
      </c>
      <c r="O188" s="174" t="s">
        <v>38</v>
      </c>
      <c r="P188" s="175">
        <f>I188+J188</f>
        <v>1640</v>
      </c>
      <c r="Q188" s="175">
        <f>ROUND(I188*H188,2)</f>
        <v>0</v>
      </c>
      <c r="R188" s="175">
        <f>ROUND(J188*H188,2)</f>
        <v>7494.8</v>
      </c>
      <c r="S188" s="176">
        <v>4.665</v>
      </c>
      <c r="T188" s="176">
        <f>S188*H188</f>
        <v>21.319050000000001</v>
      </c>
      <c r="U188" s="176">
        <v>0</v>
      </c>
      <c r="V188" s="176">
        <f>U188*H188</f>
        <v>0</v>
      </c>
      <c r="W188" s="176">
        <v>0</v>
      </c>
      <c r="X188" s="177">
        <f>W188*H188</f>
        <v>0</v>
      </c>
      <c r="Y188" s="30"/>
      <c r="Z188" s="30"/>
      <c r="AA188" s="30"/>
      <c r="AB188" s="30"/>
      <c r="AC188" s="30"/>
      <c r="AD188" s="30"/>
      <c r="AE188" s="30"/>
      <c r="AR188" s="178" t="s">
        <v>248</v>
      </c>
      <c r="AT188" s="178" t="s">
        <v>124</v>
      </c>
      <c r="AU188" s="178" t="s">
        <v>79</v>
      </c>
      <c r="AY188" s="16" t="s">
        <v>121</v>
      </c>
      <c r="BE188" s="179">
        <f>IF(O188="základní",K188,0)</f>
        <v>7494.8</v>
      </c>
      <c r="BF188" s="179">
        <f>IF(O188="snížená",K188,0)</f>
        <v>0</v>
      </c>
      <c r="BG188" s="179">
        <f>IF(O188="zákl. přenesená",K188,0)</f>
        <v>0</v>
      </c>
      <c r="BH188" s="179">
        <f>IF(O188="sníž. přenesená",K188,0)</f>
        <v>0</v>
      </c>
      <c r="BI188" s="179">
        <f>IF(O188="nulová",K188,0)</f>
        <v>0</v>
      </c>
      <c r="BJ188" s="16" t="s">
        <v>77</v>
      </c>
      <c r="BK188" s="179">
        <f>ROUND(P188*H188,2)</f>
        <v>7494.8</v>
      </c>
      <c r="BL188" s="16" t="s">
        <v>248</v>
      </c>
      <c r="BM188" s="178" t="s">
        <v>318</v>
      </c>
    </row>
    <row r="189" spans="1:65" s="2" customFormat="1" ht="19.5" x14ac:dyDescent="0.2">
      <c r="A189" s="30"/>
      <c r="B189" s="31"/>
      <c r="C189" s="32"/>
      <c r="D189" s="180" t="s">
        <v>131</v>
      </c>
      <c r="E189" s="32"/>
      <c r="F189" s="181" t="s">
        <v>319</v>
      </c>
      <c r="G189" s="32"/>
      <c r="H189" s="32"/>
      <c r="I189" s="32"/>
      <c r="J189" s="32"/>
      <c r="K189" s="32"/>
      <c r="L189" s="32"/>
      <c r="M189" s="35"/>
      <c r="N189" s="182"/>
      <c r="O189" s="183"/>
      <c r="P189" s="60"/>
      <c r="Q189" s="60"/>
      <c r="R189" s="60"/>
      <c r="S189" s="60"/>
      <c r="T189" s="60"/>
      <c r="U189" s="60"/>
      <c r="V189" s="60"/>
      <c r="W189" s="60"/>
      <c r="X189" s="61"/>
      <c r="Y189" s="30"/>
      <c r="Z189" s="30"/>
      <c r="AA189" s="30"/>
      <c r="AB189" s="30"/>
      <c r="AC189" s="30"/>
      <c r="AD189" s="30"/>
      <c r="AE189" s="30"/>
      <c r="AT189" s="16" t="s">
        <v>131</v>
      </c>
      <c r="AU189" s="16" t="s">
        <v>79</v>
      </c>
    </row>
    <row r="190" spans="1:65" s="2" customFormat="1" ht="11.25" x14ac:dyDescent="0.2">
      <c r="A190" s="30"/>
      <c r="B190" s="31"/>
      <c r="C190" s="32"/>
      <c r="D190" s="184" t="s">
        <v>133</v>
      </c>
      <c r="E190" s="32"/>
      <c r="F190" s="185" t="s">
        <v>320</v>
      </c>
      <c r="G190" s="32"/>
      <c r="H190" s="32"/>
      <c r="I190" s="32"/>
      <c r="J190" s="32"/>
      <c r="K190" s="32"/>
      <c r="L190" s="32"/>
      <c r="M190" s="35"/>
      <c r="N190" s="182"/>
      <c r="O190" s="183"/>
      <c r="P190" s="60"/>
      <c r="Q190" s="60"/>
      <c r="R190" s="60"/>
      <c r="S190" s="60"/>
      <c r="T190" s="60"/>
      <c r="U190" s="60"/>
      <c r="V190" s="60"/>
      <c r="W190" s="60"/>
      <c r="X190" s="61"/>
      <c r="Y190" s="30"/>
      <c r="Z190" s="30"/>
      <c r="AA190" s="30"/>
      <c r="AB190" s="30"/>
      <c r="AC190" s="30"/>
      <c r="AD190" s="30"/>
      <c r="AE190" s="30"/>
      <c r="AT190" s="16" t="s">
        <v>133</v>
      </c>
      <c r="AU190" s="16" t="s">
        <v>79</v>
      </c>
    </row>
    <row r="191" spans="1:65" s="2" customFormat="1" ht="19.5" x14ac:dyDescent="0.2">
      <c r="A191" s="30"/>
      <c r="B191" s="31"/>
      <c r="C191" s="32"/>
      <c r="D191" s="180" t="s">
        <v>142</v>
      </c>
      <c r="E191" s="32"/>
      <c r="F191" s="205" t="s">
        <v>321</v>
      </c>
      <c r="G191" s="32"/>
      <c r="H191" s="32"/>
      <c r="I191" s="32"/>
      <c r="J191" s="32"/>
      <c r="K191" s="32"/>
      <c r="L191" s="32"/>
      <c r="M191" s="35"/>
      <c r="N191" s="182"/>
      <c r="O191" s="183"/>
      <c r="P191" s="60"/>
      <c r="Q191" s="60"/>
      <c r="R191" s="60"/>
      <c r="S191" s="60"/>
      <c r="T191" s="60"/>
      <c r="U191" s="60"/>
      <c r="V191" s="60"/>
      <c r="W191" s="60"/>
      <c r="X191" s="61"/>
      <c r="Y191" s="30"/>
      <c r="Z191" s="30"/>
      <c r="AA191" s="30"/>
      <c r="AB191" s="30"/>
      <c r="AC191" s="30"/>
      <c r="AD191" s="30"/>
      <c r="AE191" s="30"/>
      <c r="AT191" s="16" t="s">
        <v>142</v>
      </c>
      <c r="AU191" s="16" t="s">
        <v>79</v>
      </c>
    </row>
    <row r="192" spans="1:65" s="13" customFormat="1" ht="11.25" x14ac:dyDescent="0.2">
      <c r="B192" s="186"/>
      <c r="C192" s="187"/>
      <c r="D192" s="180" t="s">
        <v>135</v>
      </c>
      <c r="E192" s="188" t="s">
        <v>18</v>
      </c>
      <c r="F192" s="189" t="s">
        <v>322</v>
      </c>
      <c r="G192" s="187"/>
      <c r="H192" s="190">
        <v>4.57</v>
      </c>
      <c r="I192" s="187"/>
      <c r="J192" s="187"/>
      <c r="K192" s="187"/>
      <c r="L192" s="187"/>
      <c r="M192" s="191"/>
      <c r="N192" s="192"/>
      <c r="O192" s="193"/>
      <c r="P192" s="193"/>
      <c r="Q192" s="193"/>
      <c r="R192" s="193"/>
      <c r="S192" s="193"/>
      <c r="T192" s="193"/>
      <c r="U192" s="193"/>
      <c r="V192" s="193"/>
      <c r="W192" s="193"/>
      <c r="X192" s="194"/>
      <c r="AT192" s="195" t="s">
        <v>135</v>
      </c>
      <c r="AU192" s="195" t="s">
        <v>79</v>
      </c>
      <c r="AV192" s="13" t="s">
        <v>79</v>
      </c>
      <c r="AW192" s="13" t="s">
        <v>5</v>
      </c>
      <c r="AX192" s="13" t="s">
        <v>77</v>
      </c>
      <c r="AY192" s="195" t="s">
        <v>121</v>
      </c>
    </row>
    <row r="193" spans="1:65" s="2" customFormat="1" ht="24.2" customHeight="1" x14ac:dyDescent="0.2">
      <c r="A193" s="30"/>
      <c r="B193" s="31"/>
      <c r="C193" s="167" t="s">
        <v>323</v>
      </c>
      <c r="D193" s="167" t="s">
        <v>124</v>
      </c>
      <c r="E193" s="168" t="s">
        <v>324</v>
      </c>
      <c r="F193" s="169" t="s">
        <v>325</v>
      </c>
      <c r="G193" s="170" t="s">
        <v>127</v>
      </c>
      <c r="H193" s="171">
        <v>340</v>
      </c>
      <c r="I193" s="172">
        <v>0</v>
      </c>
      <c r="J193" s="172">
        <v>583</v>
      </c>
      <c r="K193" s="172">
        <f>ROUND(P193*H193,2)</f>
        <v>198220</v>
      </c>
      <c r="L193" s="169" t="s">
        <v>128</v>
      </c>
      <c r="M193" s="35"/>
      <c r="N193" s="173" t="s">
        <v>18</v>
      </c>
      <c r="O193" s="174" t="s">
        <v>38</v>
      </c>
      <c r="P193" s="175">
        <f>I193+J193</f>
        <v>583</v>
      </c>
      <c r="Q193" s="175">
        <f>ROUND(I193*H193,2)</f>
        <v>0</v>
      </c>
      <c r="R193" s="175">
        <f>ROUND(J193*H193,2)</f>
        <v>198220</v>
      </c>
      <c r="S193" s="176">
        <v>1.665</v>
      </c>
      <c r="T193" s="176">
        <f>S193*H193</f>
        <v>566.1</v>
      </c>
      <c r="U193" s="176">
        <v>0</v>
      </c>
      <c r="V193" s="176">
        <f>U193*H193</f>
        <v>0</v>
      </c>
      <c r="W193" s="176">
        <v>0</v>
      </c>
      <c r="X193" s="177">
        <f>W193*H193</f>
        <v>0</v>
      </c>
      <c r="Y193" s="30"/>
      <c r="Z193" s="30"/>
      <c r="AA193" s="30"/>
      <c r="AB193" s="30"/>
      <c r="AC193" s="30"/>
      <c r="AD193" s="30"/>
      <c r="AE193" s="30"/>
      <c r="AR193" s="178" t="s">
        <v>248</v>
      </c>
      <c r="AT193" s="178" t="s">
        <v>124</v>
      </c>
      <c r="AU193" s="178" t="s">
        <v>79</v>
      </c>
      <c r="AY193" s="16" t="s">
        <v>121</v>
      </c>
      <c r="BE193" s="179">
        <f>IF(O193="základní",K193,0)</f>
        <v>198220</v>
      </c>
      <c r="BF193" s="179">
        <f>IF(O193="snížená",K193,0)</f>
        <v>0</v>
      </c>
      <c r="BG193" s="179">
        <f>IF(O193="zákl. přenesená",K193,0)</f>
        <v>0</v>
      </c>
      <c r="BH193" s="179">
        <f>IF(O193="sníž. přenesená",K193,0)</f>
        <v>0</v>
      </c>
      <c r="BI193" s="179">
        <f>IF(O193="nulová",K193,0)</f>
        <v>0</v>
      </c>
      <c r="BJ193" s="16" t="s">
        <v>77</v>
      </c>
      <c r="BK193" s="179">
        <f>ROUND(P193*H193,2)</f>
        <v>198220</v>
      </c>
      <c r="BL193" s="16" t="s">
        <v>248</v>
      </c>
      <c r="BM193" s="178" t="s">
        <v>326</v>
      </c>
    </row>
    <row r="194" spans="1:65" s="2" customFormat="1" ht="19.5" x14ac:dyDescent="0.2">
      <c r="A194" s="30"/>
      <c r="B194" s="31"/>
      <c r="C194" s="32"/>
      <c r="D194" s="180" t="s">
        <v>131</v>
      </c>
      <c r="E194" s="32"/>
      <c r="F194" s="181" t="s">
        <v>327</v>
      </c>
      <c r="G194" s="32"/>
      <c r="H194" s="32"/>
      <c r="I194" s="32"/>
      <c r="J194" s="32"/>
      <c r="K194" s="32"/>
      <c r="L194" s="32"/>
      <c r="M194" s="35"/>
      <c r="N194" s="182"/>
      <c r="O194" s="183"/>
      <c r="P194" s="60"/>
      <c r="Q194" s="60"/>
      <c r="R194" s="60"/>
      <c r="S194" s="60"/>
      <c r="T194" s="60"/>
      <c r="U194" s="60"/>
      <c r="V194" s="60"/>
      <c r="W194" s="60"/>
      <c r="X194" s="61"/>
      <c r="Y194" s="30"/>
      <c r="Z194" s="30"/>
      <c r="AA194" s="30"/>
      <c r="AB194" s="30"/>
      <c r="AC194" s="30"/>
      <c r="AD194" s="30"/>
      <c r="AE194" s="30"/>
      <c r="AT194" s="16" t="s">
        <v>131</v>
      </c>
      <c r="AU194" s="16" t="s">
        <v>79</v>
      </c>
    </row>
    <row r="195" spans="1:65" s="2" customFormat="1" ht="11.25" x14ac:dyDescent="0.2">
      <c r="A195" s="30"/>
      <c r="B195" s="31"/>
      <c r="C195" s="32"/>
      <c r="D195" s="184" t="s">
        <v>133</v>
      </c>
      <c r="E195" s="32"/>
      <c r="F195" s="185" t="s">
        <v>328</v>
      </c>
      <c r="G195" s="32"/>
      <c r="H195" s="32"/>
      <c r="I195" s="32"/>
      <c r="J195" s="32"/>
      <c r="K195" s="32"/>
      <c r="L195" s="32"/>
      <c r="M195" s="35"/>
      <c r="N195" s="182"/>
      <c r="O195" s="183"/>
      <c r="P195" s="60"/>
      <c r="Q195" s="60"/>
      <c r="R195" s="60"/>
      <c r="S195" s="60"/>
      <c r="T195" s="60"/>
      <c r="U195" s="60"/>
      <c r="V195" s="60"/>
      <c r="W195" s="60"/>
      <c r="X195" s="61"/>
      <c r="Y195" s="30"/>
      <c r="Z195" s="30"/>
      <c r="AA195" s="30"/>
      <c r="AB195" s="30"/>
      <c r="AC195" s="30"/>
      <c r="AD195" s="30"/>
      <c r="AE195" s="30"/>
      <c r="AT195" s="16" t="s">
        <v>133</v>
      </c>
      <c r="AU195" s="16" t="s">
        <v>79</v>
      </c>
    </row>
    <row r="196" spans="1:65" s="2" customFormat="1" ht="19.5" x14ac:dyDescent="0.2">
      <c r="A196" s="30"/>
      <c r="B196" s="31"/>
      <c r="C196" s="32"/>
      <c r="D196" s="180" t="s">
        <v>142</v>
      </c>
      <c r="E196" s="32"/>
      <c r="F196" s="205" t="s">
        <v>329</v>
      </c>
      <c r="G196" s="32"/>
      <c r="H196" s="32"/>
      <c r="I196" s="32"/>
      <c r="J196" s="32"/>
      <c r="K196" s="32"/>
      <c r="L196" s="32"/>
      <c r="M196" s="35"/>
      <c r="N196" s="182"/>
      <c r="O196" s="183"/>
      <c r="P196" s="60"/>
      <c r="Q196" s="60"/>
      <c r="R196" s="60"/>
      <c r="S196" s="60"/>
      <c r="T196" s="60"/>
      <c r="U196" s="60"/>
      <c r="V196" s="60"/>
      <c r="W196" s="60"/>
      <c r="X196" s="61"/>
      <c r="Y196" s="30"/>
      <c r="Z196" s="30"/>
      <c r="AA196" s="30"/>
      <c r="AB196" s="30"/>
      <c r="AC196" s="30"/>
      <c r="AD196" s="30"/>
      <c r="AE196" s="30"/>
      <c r="AT196" s="16" t="s">
        <v>142</v>
      </c>
      <c r="AU196" s="16" t="s">
        <v>79</v>
      </c>
    </row>
    <row r="197" spans="1:65" s="2" customFormat="1" ht="24.2" customHeight="1" x14ac:dyDescent="0.2">
      <c r="A197" s="30"/>
      <c r="B197" s="31"/>
      <c r="C197" s="167" t="s">
        <v>330</v>
      </c>
      <c r="D197" s="167" t="s">
        <v>124</v>
      </c>
      <c r="E197" s="168" t="s">
        <v>331</v>
      </c>
      <c r="F197" s="169" t="s">
        <v>332</v>
      </c>
      <c r="G197" s="170" t="s">
        <v>127</v>
      </c>
      <c r="H197" s="171">
        <v>340</v>
      </c>
      <c r="I197" s="172">
        <v>48.24</v>
      </c>
      <c r="J197" s="172">
        <v>6.6599999999999966</v>
      </c>
      <c r="K197" s="172">
        <f>ROUND(P197*H197,2)</f>
        <v>18666</v>
      </c>
      <c r="L197" s="169" t="s">
        <v>128</v>
      </c>
      <c r="M197" s="35"/>
      <c r="N197" s="173" t="s">
        <v>18</v>
      </c>
      <c r="O197" s="174" t="s">
        <v>38</v>
      </c>
      <c r="P197" s="175">
        <f>I197+J197</f>
        <v>54.9</v>
      </c>
      <c r="Q197" s="175">
        <f>ROUND(I197*H197,2)</f>
        <v>16401.599999999999</v>
      </c>
      <c r="R197" s="175">
        <f>ROUND(J197*H197,2)</f>
        <v>2264.4</v>
      </c>
      <c r="S197" s="176">
        <v>1.9E-2</v>
      </c>
      <c r="T197" s="176">
        <f>S197*H197</f>
        <v>6.46</v>
      </c>
      <c r="U197" s="176">
        <v>1.9E-3</v>
      </c>
      <c r="V197" s="176">
        <f>U197*H197</f>
        <v>0.64600000000000002</v>
      </c>
      <c r="W197" s="176">
        <v>0</v>
      </c>
      <c r="X197" s="177">
        <f>W197*H197</f>
        <v>0</v>
      </c>
      <c r="Y197" s="30"/>
      <c r="Z197" s="30"/>
      <c r="AA197" s="30"/>
      <c r="AB197" s="30"/>
      <c r="AC197" s="30"/>
      <c r="AD197" s="30"/>
      <c r="AE197" s="30"/>
      <c r="AR197" s="178" t="s">
        <v>248</v>
      </c>
      <c r="AT197" s="178" t="s">
        <v>124</v>
      </c>
      <c r="AU197" s="178" t="s">
        <v>79</v>
      </c>
      <c r="AY197" s="16" t="s">
        <v>121</v>
      </c>
      <c r="BE197" s="179">
        <f>IF(O197="základní",K197,0)</f>
        <v>18666</v>
      </c>
      <c r="BF197" s="179">
        <f>IF(O197="snížená",K197,0)</f>
        <v>0</v>
      </c>
      <c r="BG197" s="179">
        <f>IF(O197="zákl. přenesená",K197,0)</f>
        <v>0</v>
      </c>
      <c r="BH197" s="179">
        <f>IF(O197="sníž. přenesená",K197,0)</f>
        <v>0</v>
      </c>
      <c r="BI197" s="179">
        <f>IF(O197="nulová",K197,0)</f>
        <v>0</v>
      </c>
      <c r="BJ197" s="16" t="s">
        <v>77</v>
      </c>
      <c r="BK197" s="179">
        <f>ROUND(P197*H197,2)</f>
        <v>18666</v>
      </c>
      <c r="BL197" s="16" t="s">
        <v>248</v>
      </c>
      <c r="BM197" s="178" t="s">
        <v>333</v>
      </c>
    </row>
    <row r="198" spans="1:65" s="2" customFormat="1" ht="11.25" x14ac:dyDescent="0.2">
      <c r="A198" s="30"/>
      <c r="B198" s="31"/>
      <c r="C198" s="32"/>
      <c r="D198" s="180" t="s">
        <v>131</v>
      </c>
      <c r="E198" s="32"/>
      <c r="F198" s="181" t="s">
        <v>334</v>
      </c>
      <c r="G198" s="32"/>
      <c r="H198" s="32"/>
      <c r="I198" s="32"/>
      <c r="J198" s="32"/>
      <c r="K198" s="32"/>
      <c r="L198" s="32"/>
      <c r="M198" s="35"/>
      <c r="N198" s="182"/>
      <c r="O198" s="183"/>
      <c r="P198" s="60"/>
      <c r="Q198" s="60"/>
      <c r="R198" s="60"/>
      <c r="S198" s="60"/>
      <c r="T198" s="60"/>
      <c r="U198" s="60"/>
      <c r="V198" s="60"/>
      <c r="W198" s="60"/>
      <c r="X198" s="61"/>
      <c r="Y198" s="30"/>
      <c r="Z198" s="30"/>
      <c r="AA198" s="30"/>
      <c r="AB198" s="30"/>
      <c r="AC198" s="30"/>
      <c r="AD198" s="30"/>
      <c r="AE198" s="30"/>
      <c r="AT198" s="16" t="s">
        <v>131</v>
      </c>
      <c r="AU198" s="16" t="s">
        <v>79</v>
      </c>
    </row>
    <row r="199" spans="1:65" s="2" customFormat="1" ht="11.25" x14ac:dyDescent="0.2">
      <c r="A199" s="30"/>
      <c r="B199" s="31"/>
      <c r="C199" s="32"/>
      <c r="D199" s="184" t="s">
        <v>133</v>
      </c>
      <c r="E199" s="32"/>
      <c r="F199" s="185" t="s">
        <v>335</v>
      </c>
      <c r="G199" s="32"/>
      <c r="H199" s="32"/>
      <c r="I199" s="32"/>
      <c r="J199" s="32"/>
      <c r="K199" s="32"/>
      <c r="L199" s="32"/>
      <c r="M199" s="35"/>
      <c r="N199" s="182"/>
      <c r="O199" s="183"/>
      <c r="P199" s="60"/>
      <c r="Q199" s="60"/>
      <c r="R199" s="60"/>
      <c r="S199" s="60"/>
      <c r="T199" s="60"/>
      <c r="U199" s="60"/>
      <c r="V199" s="60"/>
      <c r="W199" s="60"/>
      <c r="X199" s="61"/>
      <c r="Y199" s="30"/>
      <c r="Z199" s="30"/>
      <c r="AA199" s="30"/>
      <c r="AB199" s="30"/>
      <c r="AC199" s="30"/>
      <c r="AD199" s="30"/>
      <c r="AE199" s="30"/>
      <c r="AT199" s="16" t="s">
        <v>133</v>
      </c>
      <c r="AU199" s="16" t="s">
        <v>79</v>
      </c>
    </row>
    <row r="200" spans="1:65" s="2" customFormat="1" ht="24" x14ac:dyDescent="0.2">
      <c r="A200" s="30"/>
      <c r="B200" s="31"/>
      <c r="C200" s="167" t="s">
        <v>336</v>
      </c>
      <c r="D200" s="167" t="s">
        <v>124</v>
      </c>
      <c r="E200" s="168" t="s">
        <v>337</v>
      </c>
      <c r="F200" s="169" t="s">
        <v>338</v>
      </c>
      <c r="G200" s="170" t="s">
        <v>317</v>
      </c>
      <c r="H200" s="171">
        <v>14.004</v>
      </c>
      <c r="I200" s="172">
        <v>0</v>
      </c>
      <c r="J200" s="172">
        <v>75.3</v>
      </c>
      <c r="K200" s="172">
        <f>ROUND(P200*H200,2)</f>
        <v>1054.5</v>
      </c>
      <c r="L200" s="169" t="s">
        <v>128</v>
      </c>
      <c r="M200" s="35"/>
      <c r="N200" s="173" t="s">
        <v>18</v>
      </c>
      <c r="O200" s="174" t="s">
        <v>38</v>
      </c>
      <c r="P200" s="175">
        <f>I200+J200</f>
        <v>75.3</v>
      </c>
      <c r="Q200" s="175">
        <f>ROUND(I200*H200,2)</f>
        <v>0</v>
      </c>
      <c r="R200" s="175">
        <f>ROUND(J200*H200,2)</f>
        <v>1054.5</v>
      </c>
      <c r="S200" s="176">
        <v>5.8000000000000003E-2</v>
      </c>
      <c r="T200" s="176">
        <f>S200*H200</f>
        <v>0.81223200000000007</v>
      </c>
      <c r="U200" s="176">
        <v>0</v>
      </c>
      <c r="V200" s="176">
        <f>U200*H200</f>
        <v>0</v>
      </c>
      <c r="W200" s="176">
        <v>0</v>
      </c>
      <c r="X200" s="177">
        <f>W200*H200</f>
        <v>0</v>
      </c>
      <c r="Y200" s="30"/>
      <c r="Z200" s="30"/>
      <c r="AA200" s="30"/>
      <c r="AB200" s="30"/>
      <c r="AC200" s="30"/>
      <c r="AD200" s="30"/>
      <c r="AE200" s="30"/>
      <c r="AR200" s="178" t="s">
        <v>248</v>
      </c>
      <c r="AT200" s="178" t="s">
        <v>124</v>
      </c>
      <c r="AU200" s="178" t="s">
        <v>79</v>
      </c>
      <c r="AY200" s="16" t="s">
        <v>121</v>
      </c>
      <c r="BE200" s="179">
        <f>IF(O200="základní",K200,0)</f>
        <v>1054.5</v>
      </c>
      <c r="BF200" s="179">
        <f>IF(O200="snížená",K200,0)</f>
        <v>0</v>
      </c>
      <c r="BG200" s="179">
        <f>IF(O200="zákl. přenesená",K200,0)</f>
        <v>0</v>
      </c>
      <c r="BH200" s="179">
        <f>IF(O200="sníž. přenesená",K200,0)</f>
        <v>0</v>
      </c>
      <c r="BI200" s="179">
        <f>IF(O200="nulová",K200,0)</f>
        <v>0</v>
      </c>
      <c r="BJ200" s="16" t="s">
        <v>77</v>
      </c>
      <c r="BK200" s="179">
        <f>ROUND(P200*H200,2)</f>
        <v>1054.5</v>
      </c>
      <c r="BL200" s="16" t="s">
        <v>248</v>
      </c>
      <c r="BM200" s="178" t="s">
        <v>339</v>
      </c>
    </row>
    <row r="201" spans="1:65" s="2" customFormat="1" ht="19.5" x14ac:dyDescent="0.2">
      <c r="A201" s="30"/>
      <c r="B201" s="31"/>
      <c r="C201" s="32"/>
      <c r="D201" s="180" t="s">
        <v>131</v>
      </c>
      <c r="E201" s="32"/>
      <c r="F201" s="181" t="s">
        <v>340</v>
      </c>
      <c r="G201" s="32"/>
      <c r="H201" s="32"/>
      <c r="I201" s="32"/>
      <c r="J201" s="32"/>
      <c r="K201" s="32"/>
      <c r="L201" s="32"/>
      <c r="M201" s="35"/>
      <c r="N201" s="182"/>
      <c r="O201" s="183"/>
      <c r="P201" s="60"/>
      <c r="Q201" s="60"/>
      <c r="R201" s="60"/>
      <c r="S201" s="60"/>
      <c r="T201" s="60"/>
      <c r="U201" s="60"/>
      <c r="V201" s="60"/>
      <c r="W201" s="60"/>
      <c r="X201" s="61"/>
      <c r="Y201" s="30"/>
      <c r="Z201" s="30"/>
      <c r="AA201" s="30"/>
      <c r="AB201" s="30"/>
      <c r="AC201" s="30"/>
      <c r="AD201" s="30"/>
      <c r="AE201" s="30"/>
      <c r="AT201" s="16" t="s">
        <v>131</v>
      </c>
      <c r="AU201" s="16" t="s">
        <v>79</v>
      </c>
    </row>
    <row r="202" spans="1:65" s="2" customFormat="1" ht="11.25" x14ac:dyDescent="0.2">
      <c r="A202" s="30"/>
      <c r="B202" s="31"/>
      <c r="C202" s="32"/>
      <c r="D202" s="184" t="s">
        <v>133</v>
      </c>
      <c r="E202" s="32"/>
      <c r="F202" s="185" t="s">
        <v>341</v>
      </c>
      <c r="G202" s="32"/>
      <c r="H202" s="32"/>
      <c r="I202" s="32"/>
      <c r="J202" s="32"/>
      <c r="K202" s="32"/>
      <c r="L202" s="32"/>
      <c r="M202" s="35"/>
      <c r="N202" s="182"/>
      <c r="O202" s="183"/>
      <c r="P202" s="60"/>
      <c r="Q202" s="60"/>
      <c r="R202" s="60"/>
      <c r="S202" s="60"/>
      <c r="T202" s="60"/>
      <c r="U202" s="60"/>
      <c r="V202" s="60"/>
      <c r="W202" s="60"/>
      <c r="X202" s="61"/>
      <c r="Y202" s="30"/>
      <c r="Z202" s="30"/>
      <c r="AA202" s="30"/>
      <c r="AB202" s="30"/>
      <c r="AC202" s="30"/>
      <c r="AD202" s="30"/>
      <c r="AE202" s="30"/>
      <c r="AT202" s="16" t="s">
        <v>133</v>
      </c>
      <c r="AU202" s="16" t="s">
        <v>79</v>
      </c>
    </row>
    <row r="203" spans="1:65" s="2" customFormat="1" ht="24" x14ac:dyDescent="0.2">
      <c r="A203" s="30"/>
      <c r="B203" s="31"/>
      <c r="C203" s="167" t="s">
        <v>342</v>
      </c>
      <c r="D203" s="167" t="s">
        <v>124</v>
      </c>
      <c r="E203" s="168" t="s">
        <v>343</v>
      </c>
      <c r="F203" s="169" t="s">
        <v>344</v>
      </c>
      <c r="G203" s="170" t="s">
        <v>317</v>
      </c>
      <c r="H203" s="171">
        <v>14.004</v>
      </c>
      <c r="I203" s="172">
        <v>0</v>
      </c>
      <c r="J203" s="172">
        <v>118</v>
      </c>
      <c r="K203" s="172">
        <f>ROUND(P203*H203,2)</f>
        <v>1652.47</v>
      </c>
      <c r="L203" s="169" t="s">
        <v>128</v>
      </c>
      <c r="M203" s="35"/>
      <c r="N203" s="173" t="s">
        <v>18</v>
      </c>
      <c r="O203" s="174" t="s">
        <v>38</v>
      </c>
      <c r="P203" s="175">
        <f>I203+J203</f>
        <v>118</v>
      </c>
      <c r="Q203" s="175">
        <f>ROUND(I203*H203,2)</f>
        <v>0</v>
      </c>
      <c r="R203" s="175">
        <f>ROUND(J203*H203,2)</f>
        <v>1652.47</v>
      </c>
      <c r="S203" s="176">
        <v>9.4E-2</v>
      </c>
      <c r="T203" s="176">
        <f>S203*H203</f>
        <v>1.316376</v>
      </c>
      <c r="U203" s="176">
        <v>0</v>
      </c>
      <c r="V203" s="176">
        <f>U203*H203</f>
        <v>0</v>
      </c>
      <c r="W203" s="176">
        <v>0</v>
      </c>
      <c r="X203" s="177">
        <f>W203*H203</f>
        <v>0</v>
      </c>
      <c r="Y203" s="30"/>
      <c r="Z203" s="30"/>
      <c r="AA203" s="30"/>
      <c r="AB203" s="30"/>
      <c r="AC203" s="30"/>
      <c r="AD203" s="30"/>
      <c r="AE203" s="30"/>
      <c r="AR203" s="178" t="s">
        <v>248</v>
      </c>
      <c r="AT203" s="178" t="s">
        <v>124</v>
      </c>
      <c r="AU203" s="178" t="s">
        <v>79</v>
      </c>
      <c r="AY203" s="16" t="s">
        <v>121</v>
      </c>
      <c r="BE203" s="179">
        <f>IF(O203="základní",K203,0)</f>
        <v>1652.47</v>
      </c>
      <c r="BF203" s="179">
        <f>IF(O203="snížená",K203,0)</f>
        <v>0</v>
      </c>
      <c r="BG203" s="179">
        <f>IF(O203="zákl. přenesená",K203,0)</f>
        <v>0</v>
      </c>
      <c r="BH203" s="179">
        <f>IF(O203="sníž. přenesená",K203,0)</f>
        <v>0</v>
      </c>
      <c r="BI203" s="179">
        <f>IF(O203="nulová",K203,0)</f>
        <v>0</v>
      </c>
      <c r="BJ203" s="16" t="s">
        <v>77</v>
      </c>
      <c r="BK203" s="179">
        <f>ROUND(P203*H203,2)</f>
        <v>1652.47</v>
      </c>
      <c r="BL203" s="16" t="s">
        <v>248</v>
      </c>
      <c r="BM203" s="178" t="s">
        <v>345</v>
      </c>
    </row>
    <row r="204" spans="1:65" s="2" customFormat="1" ht="19.5" x14ac:dyDescent="0.2">
      <c r="A204" s="30"/>
      <c r="B204" s="31"/>
      <c r="C204" s="32"/>
      <c r="D204" s="180" t="s">
        <v>131</v>
      </c>
      <c r="E204" s="32"/>
      <c r="F204" s="181" t="s">
        <v>346</v>
      </c>
      <c r="G204" s="32"/>
      <c r="H204" s="32"/>
      <c r="I204" s="32"/>
      <c r="J204" s="32"/>
      <c r="K204" s="32"/>
      <c r="L204" s="32"/>
      <c r="M204" s="35"/>
      <c r="N204" s="182"/>
      <c r="O204" s="183"/>
      <c r="P204" s="60"/>
      <c r="Q204" s="60"/>
      <c r="R204" s="60"/>
      <c r="S204" s="60"/>
      <c r="T204" s="60"/>
      <c r="U204" s="60"/>
      <c r="V204" s="60"/>
      <c r="W204" s="60"/>
      <c r="X204" s="61"/>
      <c r="Y204" s="30"/>
      <c r="Z204" s="30"/>
      <c r="AA204" s="30"/>
      <c r="AB204" s="30"/>
      <c r="AC204" s="30"/>
      <c r="AD204" s="30"/>
      <c r="AE204" s="30"/>
      <c r="AT204" s="16" t="s">
        <v>131</v>
      </c>
      <c r="AU204" s="16" t="s">
        <v>79</v>
      </c>
    </row>
    <row r="205" spans="1:65" s="2" customFormat="1" ht="11.25" x14ac:dyDescent="0.2">
      <c r="A205" s="30"/>
      <c r="B205" s="31"/>
      <c r="C205" s="32"/>
      <c r="D205" s="184" t="s">
        <v>133</v>
      </c>
      <c r="E205" s="32"/>
      <c r="F205" s="185" t="s">
        <v>347</v>
      </c>
      <c r="G205" s="32"/>
      <c r="H205" s="32"/>
      <c r="I205" s="32"/>
      <c r="J205" s="32"/>
      <c r="K205" s="32"/>
      <c r="L205" s="32"/>
      <c r="M205" s="35"/>
      <c r="N205" s="182"/>
      <c r="O205" s="183"/>
      <c r="P205" s="60"/>
      <c r="Q205" s="60"/>
      <c r="R205" s="60"/>
      <c r="S205" s="60"/>
      <c r="T205" s="60"/>
      <c r="U205" s="60"/>
      <c r="V205" s="60"/>
      <c r="W205" s="60"/>
      <c r="X205" s="61"/>
      <c r="Y205" s="30"/>
      <c r="Z205" s="30"/>
      <c r="AA205" s="30"/>
      <c r="AB205" s="30"/>
      <c r="AC205" s="30"/>
      <c r="AD205" s="30"/>
      <c r="AE205" s="30"/>
      <c r="AT205" s="16" t="s">
        <v>133</v>
      </c>
      <c r="AU205" s="16" t="s">
        <v>79</v>
      </c>
    </row>
    <row r="206" spans="1:65" s="2" customFormat="1" ht="24.2" customHeight="1" x14ac:dyDescent="0.2">
      <c r="A206" s="30"/>
      <c r="B206" s="31"/>
      <c r="C206" s="167" t="s">
        <v>348</v>
      </c>
      <c r="D206" s="167" t="s">
        <v>124</v>
      </c>
      <c r="E206" s="168" t="s">
        <v>349</v>
      </c>
      <c r="F206" s="169" t="s">
        <v>350</v>
      </c>
      <c r="G206" s="170" t="s">
        <v>317</v>
      </c>
      <c r="H206" s="171">
        <v>280.08</v>
      </c>
      <c r="I206" s="172">
        <v>0</v>
      </c>
      <c r="J206" s="172">
        <v>28</v>
      </c>
      <c r="K206" s="172">
        <f>ROUND(P206*H206,2)</f>
        <v>7842.24</v>
      </c>
      <c r="L206" s="169" t="s">
        <v>128</v>
      </c>
      <c r="M206" s="35"/>
      <c r="N206" s="173" t="s">
        <v>18</v>
      </c>
      <c r="O206" s="174" t="s">
        <v>38</v>
      </c>
      <c r="P206" s="175">
        <f>I206+J206</f>
        <v>28</v>
      </c>
      <c r="Q206" s="175">
        <f>ROUND(I206*H206,2)</f>
        <v>0</v>
      </c>
      <c r="R206" s="175">
        <f>ROUND(J206*H206,2)</f>
        <v>7842.24</v>
      </c>
      <c r="S206" s="176">
        <v>1.2999999999999999E-2</v>
      </c>
      <c r="T206" s="176">
        <f>S206*H206</f>
        <v>3.6410399999999998</v>
      </c>
      <c r="U206" s="176">
        <v>0</v>
      </c>
      <c r="V206" s="176">
        <f>U206*H206</f>
        <v>0</v>
      </c>
      <c r="W206" s="176">
        <v>0</v>
      </c>
      <c r="X206" s="177">
        <f>W206*H206</f>
        <v>0</v>
      </c>
      <c r="Y206" s="30"/>
      <c r="Z206" s="30"/>
      <c r="AA206" s="30"/>
      <c r="AB206" s="30"/>
      <c r="AC206" s="30"/>
      <c r="AD206" s="30"/>
      <c r="AE206" s="30"/>
      <c r="AR206" s="178" t="s">
        <v>248</v>
      </c>
      <c r="AT206" s="178" t="s">
        <v>124</v>
      </c>
      <c r="AU206" s="178" t="s">
        <v>79</v>
      </c>
      <c r="AY206" s="16" t="s">
        <v>121</v>
      </c>
      <c r="BE206" s="179">
        <f>IF(O206="základní",K206,0)</f>
        <v>7842.24</v>
      </c>
      <c r="BF206" s="179">
        <f>IF(O206="snížená",K206,0)</f>
        <v>0</v>
      </c>
      <c r="BG206" s="179">
        <f>IF(O206="zákl. přenesená",K206,0)</f>
        <v>0</v>
      </c>
      <c r="BH206" s="179">
        <f>IF(O206="sníž. přenesená",K206,0)</f>
        <v>0</v>
      </c>
      <c r="BI206" s="179">
        <f>IF(O206="nulová",K206,0)</f>
        <v>0</v>
      </c>
      <c r="BJ206" s="16" t="s">
        <v>77</v>
      </c>
      <c r="BK206" s="179">
        <f>ROUND(P206*H206,2)</f>
        <v>7842.24</v>
      </c>
      <c r="BL206" s="16" t="s">
        <v>248</v>
      </c>
      <c r="BM206" s="178" t="s">
        <v>351</v>
      </c>
    </row>
    <row r="207" spans="1:65" s="2" customFormat="1" ht="19.5" x14ac:dyDescent="0.2">
      <c r="A207" s="30"/>
      <c r="B207" s="31"/>
      <c r="C207" s="32"/>
      <c r="D207" s="180" t="s">
        <v>131</v>
      </c>
      <c r="E207" s="32"/>
      <c r="F207" s="181" t="s">
        <v>352</v>
      </c>
      <c r="G207" s="32"/>
      <c r="H207" s="32"/>
      <c r="I207" s="32"/>
      <c r="J207" s="32"/>
      <c r="K207" s="32"/>
      <c r="L207" s="32"/>
      <c r="M207" s="35"/>
      <c r="N207" s="182"/>
      <c r="O207" s="183"/>
      <c r="P207" s="60"/>
      <c r="Q207" s="60"/>
      <c r="R207" s="60"/>
      <c r="S207" s="60"/>
      <c r="T207" s="60"/>
      <c r="U207" s="60"/>
      <c r="V207" s="60"/>
      <c r="W207" s="60"/>
      <c r="X207" s="61"/>
      <c r="Y207" s="30"/>
      <c r="Z207" s="30"/>
      <c r="AA207" s="30"/>
      <c r="AB207" s="30"/>
      <c r="AC207" s="30"/>
      <c r="AD207" s="30"/>
      <c r="AE207" s="30"/>
      <c r="AT207" s="16" t="s">
        <v>131</v>
      </c>
      <c r="AU207" s="16" t="s">
        <v>79</v>
      </c>
    </row>
    <row r="208" spans="1:65" s="2" customFormat="1" ht="11.25" x14ac:dyDescent="0.2">
      <c r="A208" s="30"/>
      <c r="B208" s="31"/>
      <c r="C208" s="32"/>
      <c r="D208" s="184" t="s">
        <v>133</v>
      </c>
      <c r="E208" s="32"/>
      <c r="F208" s="185" t="s">
        <v>353</v>
      </c>
      <c r="G208" s="32"/>
      <c r="H208" s="32"/>
      <c r="I208" s="32"/>
      <c r="J208" s="32"/>
      <c r="K208" s="32"/>
      <c r="L208" s="32"/>
      <c r="M208" s="35"/>
      <c r="N208" s="182"/>
      <c r="O208" s="183"/>
      <c r="P208" s="60"/>
      <c r="Q208" s="60"/>
      <c r="R208" s="60"/>
      <c r="S208" s="60"/>
      <c r="T208" s="60"/>
      <c r="U208" s="60"/>
      <c r="V208" s="60"/>
      <c r="W208" s="60"/>
      <c r="X208" s="61"/>
      <c r="Y208" s="30"/>
      <c r="Z208" s="30"/>
      <c r="AA208" s="30"/>
      <c r="AB208" s="30"/>
      <c r="AC208" s="30"/>
      <c r="AD208" s="30"/>
      <c r="AE208" s="30"/>
      <c r="AT208" s="16" t="s">
        <v>133</v>
      </c>
      <c r="AU208" s="16" t="s">
        <v>79</v>
      </c>
    </row>
    <row r="209" spans="1:65" s="13" customFormat="1" ht="11.25" x14ac:dyDescent="0.2">
      <c r="B209" s="186"/>
      <c r="C209" s="187"/>
      <c r="D209" s="180" t="s">
        <v>135</v>
      </c>
      <c r="E209" s="188" t="s">
        <v>18</v>
      </c>
      <c r="F209" s="189" t="s">
        <v>354</v>
      </c>
      <c r="G209" s="187"/>
      <c r="H209" s="190">
        <v>280.08</v>
      </c>
      <c r="I209" s="187"/>
      <c r="J209" s="187"/>
      <c r="K209" s="187"/>
      <c r="L209" s="187"/>
      <c r="M209" s="191"/>
      <c r="N209" s="192"/>
      <c r="O209" s="193"/>
      <c r="P209" s="193"/>
      <c r="Q209" s="193"/>
      <c r="R209" s="193"/>
      <c r="S209" s="193"/>
      <c r="T209" s="193"/>
      <c r="U209" s="193"/>
      <c r="V209" s="193"/>
      <c r="W209" s="193"/>
      <c r="X209" s="194"/>
      <c r="AT209" s="195" t="s">
        <v>135</v>
      </c>
      <c r="AU209" s="195" t="s">
        <v>79</v>
      </c>
      <c r="AV209" s="13" t="s">
        <v>79</v>
      </c>
      <c r="AW209" s="13" t="s">
        <v>5</v>
      </c>
      <c r="AX209" s="13" t="s">
        <v>77</v>
      </c>
      <c r="AY209" s="195" t="s">
        <v>121</v>
      </c>
    </row>
    <row r="210" spans="1:65" s="2" customFormat="1" ht="24.2" customHeight="1" x14ac:dyDescent="0.2">
      <c r="A210" s="30"/>
      <c r="B210" s="31"/>
      <c r="C210" s="167" t="s">
        <v>355</v>
      </c>
      <c r="D210" s="167" t="s">
        <v>124</v>
      </c>
      <c r="E210" s="168" t="s">
        <v>356</v>
      </c>
      <c r="F210" s="169" t="s">
        <v>357</v>
      </c>
      <c r="G210" s="170" t="s">
        <v>232</v>
      </c>
      <c r="H210" s="171">
        <v>30.809000000000001</v>
      </c>
      <c r="I210" s="172">
        <v>1400</v>
      </c>
      <c r="J210" s="172">
        <v>0</v>
      </c>
      <c r="K210" s="172">
        <f>ROUND(P210*H210,2)</f>
        <v>43132.6</v>
      </c>
      <c r="L210" s="169" t="s">
        <v>128</v>
      </c>
      <c r="M210" s="35"/>
      <c r="N210" s="173" t="s">
        <v>18</v>
      </c>
      <c r="O210" s="174" t="s">
        <v>38</v>
      </c>
      <c r="P210" s="175">
        <f>I210+J210</f>
        <v>1400</v>
      </c>
      <c r="Q210" s="175">
        <f>ROUND(I210*H210,2)</f>
        <v>43132.6</v>
      </c>
      <c r="R210" s="175">
        <f>ROUND(J210*H210,2)</f>
        <v>0</v>
      </c>
      <c r="S210" s="176">
        <v>0</v>
      </c>
      <c r="T210" s="176">
        <f>S210*H210</f>
        <v>0</v>
      </c>
      <c r="U210" s="176">
        <v>0</v>
      </c>
      <c r="V210" s="176">
        <f>U210*H210</f>
        <v>0</v>
      </c>
      <c r="W210" s="176">
        <v>0</v>
      </c>
      <c r="X210" s="177">
        <f>W210*H210</f>
        <v>0</v>
      </c>
      <c r="Y210" s="30"/>
      <c r="Z210" s="30"/>
      <c r="AA210" s="30"/>
      <c r="AB210" s="30"/>
      <c r="AC210" s="30"/>
      <c r="AD210" s="30"/>
      <c r="AE210" s="30"/>
      <c r="AR210" s="178" t="s">
        <v>248</v>
      </c>
      <c r="AT210" s="178" t="s">
        <v>124</v>
      </c>
      <c r="AU210" s="178" t="s">
        <v>79</v>
      </c>
      <c r="AY210" s="16" t="s">
        <v>121</v>
      </c>
      <c r="BE210" s="179">
        <f>IF(O210="základní",K210,0)</f>
        <v>43132.6</v>
      </c>
      <c r="BF210" s="179">
        <f>IF(O210="snížená",K210,0)</f>
        <v>0</v>
      </c>
      <c r="BG210" s="179">
        <f>IF(O210="zákl. přenesená",K210,0)</f>
        <v>0</v>
      </c>
      <c r="BH210" s="179">
        <f>IF(O210="sníž. přenesená",K210,0)</f>
        <v>0</v>
      </c>
      <c r="BI210" s="179">
        <f>IF(O210="nulová",K210,0)</f>
        <v>0</v>
      </c>
      <c r="BJ210" s="16" t="s">
        <v>77</v>
      </c>
      <c r="BK210" s="179">
        <f>ROUND(P210*H210,2)</f>
        <v>43132.6</v>
      </c>
      <c r="BL210" s="16" t="s">
        <v>248</v>
      </c>
      <c r="BM210" s="178" t="s">
        <v>358</v>
      </c>
    </row>
    <row r="211" spans="1:65" s="2" customFormat="1" ht="11.25" x14ac:dyDescent="0.2">
      <c r="A211" s="30"/>
      <c r="B211" s="31"/>
      <c r="C211" s="32"/>
      <c r="D211" s="180" t="s">
        <v>131</v>
      </c>
      <c r="E211" s="32"/>
      <c r="F211" s="181" t="s">
        <v>359</v>
      </c>
      <c r="G211" s="32"/>
      <c r="H211" s="32"/>
      <c r="I211" s="32"/>
      <c r="J211" s="32"/>
      <c r="K211" s="32"/>
      <c r="L211" s="32"/>
      <c r="M211" s="35"/>
      <c r="N211" s="182"/>
      <c r="O211" s="183"/>
      <c r="P211" s="60"/>
      <c r="Q211" s="60"/>
      <c r="R211" s="60"/>
      <c r="S211" s="60"/>
      <c r="T211" s="60"/>
      <c r="U211" s="60"/>
      <c r="V211" s="60"/>
      <c r="W211" s="60"/>
      <c r="X211" s="61"/>
      <c r="Y211" s="30"/>
      <c r="Z211" s="30"/>
      <c r="AA211" s="30"/>
      <c r="AB211" s="30"/>
      <c r="AC211" s="30"/>
      <c r="AD211" s="30"/>
      <c r="AE211" s="30"/>
      <c r="AT211" s="16" t="s">
        <v>131</v>
      </c>
      <c r="AU211" s="16" t="s">
        <v>79</v>
      </c>
    </row>
    <row r="212" spans="1:65" s="2" customFormat="1" ht="11.25" x14ac:dyDescent="0.2">
      <c r="A212" s="30"/>
      <c r="B212" s="31"/>
      <c r="C212" s="32"/>
      <c r="D212" s="184" t="s">
        <v>133</v>
      </c>
      <c r="E212" s="32"/>
      <c r="F212" s="185" t="s">
        <v>360</v>
      </c>
      <c r="G212" s="32"/>
      <c r="H212" s="32"/>
      <c r="I212" s="32"/>
      <c r="J212" s="32"/>
      <c r="K212" s="32"/>
      <c r="L212" s="32"/>
      <c r="M212" s="35"/>
      <c r="N212" s="182"/>
      <c r="O212" s="183"/>
      <c r="P212" s="60"/>
      <c r="Q212" s="60"/>
      <c r="R212" s="60"/>
      <c r="S212" s="60"/>
      <c r="T212" s="60"/>
      <c r="U212" s="60"/>
      <c r="V212" s="60"/>
      <c r="W212" s="60"/>
      <c r="X212" s="61"/>
      <c r="Y212" s="30"/>
      <c r="Z212" s="30"/>
      <c r="AA212" s="30"/>
      <c r="AB212" s="30"/>
      <c r="AC212" s="30"/>
      <c r="AD212" s="30"/>
      <c r="AE212" s="30"/>
      <c r="AT212" s="16" t="s">
        <v>133</v>
      </c>
      <c r="AU212" s="16" t="s">
        <v>79</v>
      </c>
    </row>
    <row r="213" spans="1:65" s="13" customFormat="1" ht="11.25" x14ac:dyDescent="0.2">
      <c r="B213" s="186"/>
      <c r="C213" s="187"/>
      <c r="D213" s="180" t="s">
        <v>135</v>
      </c>
      <c r="E213" s="188" t="s">
        <v>18</v>
      </c>
      <c r="F213" s="189" t="s">
        <v>361</v>
      </c>
      <c r="G213" s="187"/>
      <c r="H213" s="190">
        <v>30.809000000000001</v>
      </c>
      <c r="I213" s="187"/>
      <c r="J213" s="187"/>
      <c r="K213" s="187"/>
      <c r="L213" s="187"/>
      <c r="M213" s="191"/>
      <c r="N213" s="192"/>
      <c r="O213" s="193"/>
      <c r="P213" s="193"/>
      <c r="Q213" s="193"/>
      <c r="R213" s="193"/>
      <c r="S213" s="193"/>
      <c r="T213" s="193"/>
      <c r="U213" s="193"/>
      <c r="V213" s="193"/>
      <c r="W213" s="193"/>
      <c r="X213" s="194"/>
      <c r="AT213" s="195" t="s">
        <v>135</v>
      </c>
      <c r="AU213" s="195" t="s">
        <v>79</v>
      </c>
      <c r="AV213" s="13" t="s">
        <v>79</v>
      </c>
      <c r="AW213" s="13" t="s">
        <v>5</v>
      </c>
      <c r="AX213" s="13" t="s">
        <v>77</v>
      </c>
      <c r="AY213" s="195" t="s">
        <v>121</v>
      </c>
    </row>
    <row r="214" spans="1:65" s="2" customFormat="1" ht="24.2" customHeight="1" x14ac:dyDescent="0.2">
      <c r="A214" s="30"/>
      <c r="B214" s="31"/>
      <c r="C214" s="167" t="s">
        <v>362</v>
      </c>
      <c r="D214" s="167" t="s">
        <v>124</v>
      </c>
      <c r="E214" s="168" t="s">
        <v>363</v>
      </c>
      <c r="F214" s="169" t="s">
        <v>364</v>
      </c>
      <c r="G214" s="170" t="s">
        <v>317</v>
      </c>
      <c r="H214" s="171">
        <v>14.004</v>
      </c>
      <c r="I214" s="172">
        <v>0</v>
      </c>
      <c r="J214" s="172">
        <v>504</v>
      </c>
      <c r="K214" s="172">
        <f>ROUND(P214*H214,2)</f>
        <v>7058.02</v>
      </c>
      <c r="L214" s="169" t="s">
        <v>128</v>
      </c>
      <c r="M214" s="35"/>
      <c r="N214" s="173" t="s">
        <v>18</v>
      </c>
      <c r="O214" s="174" t="s">
        <v>38</v>
      </c>
      <c r="P214" s="175">
        <f>I214+J214</f>
        <v>504</v>
      </c>
      <c r="Q214" s="175">
        <f>ROUND(I214*H214,2)</f>
        <v>0</v>
      </c>
      <c r="R214" s="175">
        <f>ROUND(J214*H214,2)</f>
        <v>7058.02</v>
      </c>
      <c r="S214" s="176">
        <v>1.468</v>
      </c>
      <c r="T214" s="176">
        <f>S214*H214</f>
        <v>20.557872</v>
      </c>
      <c r="U214" s="176">
        <v>0</v>
      </c>
      <c r="V214" s="176">
        <f>U214*H214</f>
        <v>0</v>
      </c>
      <c r="W214" s="176">
        <v>0</v>
      </c>
      <c r="X214" s="177">
        <f>W214*H214</f>
        <v>0</v>
      </c>
      <c r="Y214" s="30"/>
      <c r="Z214" s="30"/>
      <c r="AA214" s="30"/>
      <c r="AB214" s="30"/>
      <c r="AC214" s="30"/>
      <c r="AD214" s="30"/>
      <c r="AE214" s="30"/>
      <c r="AR214" s="178" t="s">
        <v>248</v>
      </c>
      <c r="AT214" s="178" t="s">
        <v>124</v>
      </c>
      <c r="AU214" s="178" t="s">
        <v>79</v>
      </c>
      <c r="AY214" s="16" t="s">
        <v>121</v>
      </c>
      <c r="BE214" s="179">
        <f>IF(O214="základní",K214,0)</f>
        <v>7058.02</v>
      </c>
      <c r="BF214" s="179">
        <f>IF(O214="snížená",K214,0)</f>
        <v>0</v>
      </c>
      <c r="BG214" s="179">
        <f>IF(O214="zákl. přenesená",K214,0)</f>
        <v>0</v>
      </c>
      <c r="BH214" s="179">
        <f>IF(O214="sníž. přenesená",K214,0)</f>
        <v>0</v>
      </c>
      <c r="BI214" s="179">
        <f>IF(O214="nulová",K214,0)</f>
        <v>0</v>
      </c>
      <c r="BJ214" s="16" t="s">
        <v>77</v>
      </c>
      <c r="BK214" s="179">
        <f>ROUND(P214*H214,2)</f>
        <v>7058.02</v>
      </c>
      <c r="BL214" s="16" t="s">
        <v>248</v>
      </c>
      <c r="BM214" s="178" t="s">
        <v>365</v>
      </c>
    </row>
    <row r="215" spans="1:65" s="2" customFormat="1" ht="11.25" x14ac:dyDescent="0.2">
      <c r="A215" s="30"/>
      <c r="B215" s="31"/>
      <c r="C215" s="32"/>
      <c r="D215" s="180" t="s">
        <v>131</v>
      </c>
      <c r="E215" s="32"/>
      <c r="F215" s="181" t="s">
        <v>366</v>
      </c>
      <c r="G215" s="32"/>
      <c r="H215" s="32"/>
      <c r="I215" s="32"/>
      <c r="J215" s="32"/>
      <c r="K215" s="32"/>
      <c r="L215" s="32"/>
      <c r="M215" s="35"/>
      <c r="N215" s="182"/>
      <c r="O215" s="183"/>
      <c r="P215" s="60"/>
      <c r="Q215" s="60"/>
      <c r="R215" s="60"/>
      <c r="S215" s="60"/>
      <c r="T215" s="60"/>
      <c r="U215" s="60"/>
      <c r="V215" s="60"/>
      <c r="W215" s="60"/>
      <c r="X215" s="61"/>
      <c r="Y215" s="30"/>
      <c r="Z215" s="30"/>
      <c r="AA215" s="30"/>
      <c r="AB215" s="30"/>
      <c r="AC215" s="30"/>
      <c r="AD215" s="30"/>
      <c r="AE215" s="30"/>
      <c r="AT215" s="16" t="s">
        <v>131</v>
      </c>
      <c r="AU215" s="16" t="s">
        <v>79</v>
      </c>
    </row>
    <row r="216" spans="1:65" s="2" customFormat="1" ht="11.25" x14ac:dyDescent="0.2">
      <c r="A216" s="30"/>
      <c r="B216" s="31"/>
      <c r="C216" s="32"/>
      <c r="D216" s="184" t="s">
        <v>133</v>
      </c>
      <c r="E216" s="32"/>
      <c r="F216" s="185" t="s">
        <v>367</v>
      </c>
      <c r="G216" s="32"/>
      <c r="H216" s="32"/>
      <c r="I216" s="32"/>
      <c r="J216" s="32"/>
      <c r="K216" s="32"/>
      <c r="L216" s="32"/>
      <c r="M216" s="35"/>
      <c r="N216" s="182"/>
      <c r="O216" s="183"/>
      <c r="P216" s="60"/>
      <c r="Q216" s="60"/>
      <c r="R216" s="60"/>
      <c r="S216" s="60"/>
      <c r="T216" s="60"/>
      <c r="U216" s="60"/>
      <c r="V216" s="60"/>
      <c r="W216" s="60"/>
      <c r="X216" s="61"/>
      <c r="Y216" s="30"/>
      <c r="Z216" s="30"/>
      <c r="AA216" s="30"/>
      <c r="AB216" s="30"/>
      <c r="AC216" s="30"/>
      <c r="AD216" s="30"/>
      <c r="AE216" s="30"/>
      <c r="AT216" s="16" t="s">
        <v>133</v>
      </c>
      <c r="AU216" s="16" t="s">
        <v>79</v>
      </c>
    </row>
    <row r="217" spans="1:65" s="2" customFormat="1" ht="19.5" x14ac:dyDescent="0.2">
      <c r="A217" s="30"/>
      <c r="B217" s="31"/>
      <c r="C217" s="32"/>
      <c r="D217" s="180" t="s">
        <v>142</v>
      </c>
      <c r="E217" s="32"/>
      <c r="F217" s="205" t="s">
        <v>368</v>
      </c>
      <c r="G217" s="32"/>
      <c r="H217" s="32"/>
      <c r="I217" s="32"/>
      <c r="J217" s="32"/>
      <c r="K217" s="32"/>
      <c r="L217" s="32"/>
      <c r="M217" s="35"/>
      <c r="N217" s="182"/>
      <c r="O217" s="183"/>
      <c r="P217" s="60"/>
      <c r="Q217" s="60"/>
      <c r="R217" s="60"/>
      <c r="S217" s="60"/>
      <c r="T217" s="60"/>
      <c r="U217" s="60"/>
      <c r="V217" s="60"/>
      <c r="W217" s="60"/>
      <c r="X217" s="61"/>
      <c r="Y217" s="30"/>
      <c r="Z217" s="30"/>
      <c r="AA217" s="30"/>
      <c r="AB217" s="30"/>
      <c r="AC217" s="30"/>
      <c r="AD217" s="30"/>
      <c r="AE217" s="30"/>
      <c r="AT217" s="16" t="s">
        <v>142</v>
      </c>
      <c r="AU217" s="16" t="s">
        <v>79</v>
      </c>
    </row>
    <row r="218" spans="1:65" s="13" customFormat="1" ht="11.25" x14ac:dyDescent="0.2">
      <c r="B218" s="186"/>
      <c r="C218" s="187"/>
      <c r="D218" s="180" t="s">
        <v>135</v>
      </c>
      <c r="E218" s="188" t="s">
        <v>18</v>
      </c>
      <c r="F218" s="189" t="s">
        <v>369</v>
      </c>
      <c r="G218" s="187"/>
      <c r="H218" s="190">
        <v>14.004</v>
      </c>
      <c r="I218" s="187"/>
      <c r="J218" s="187"/>
      <c r="K218" s="187"/>
      <c r="L218" s="187"/>
      <c r="M218" s="191"/>
      <c r="N218" s="192"/>
      <c r="O218" s="193"/>
      <c r="P218" s="193"/>
      <c r="Q218" s="193"/>
      <c r="R218" s="193"/>
      <c r="S218" s="193"/>
      <c r="T218" s="193"/>
      <c r="U218" s="193"/>
      <c r="V218" s="193"/>
      <c r="W218" s="193"/>
      <c r="X218" s="194"/>
      <c r="AT218" s="195" t="s">
        <v>135</v>
      </c>
      <c r="AU218" s="195" t="s">
        <v>79</v>
      </c>
      <c r="AV218" s="13" t="s">
        <v>79</v>
      </c>
      <c r="AW218" s="13" t="s">
        <v>5</v>
      </c>
      <c r="AX218" s="13" t="s">
        <v>77</v>
      </c>
      <c r="AY218" s="195" t="s">
        <v>121</v>
      </c>
    </row>
    <row r="219" spans="1:65" s="2" customFormat="1" ht="24.2" customHeight="1" x14ac:dyDescent="0.2">
      <c r="A219" s="30"/>
      <c r="B219" s="31"/>
      <c r="C219" s="167" t="s">
        <v>370</v>
      </c>
      <c r="D219" s="167" t="s">
        <v>124</v>
      </c>
      <c r="E219" s="168" t="s">
        <v>371</v>
      </c>
      <c r="F219" s="169" t="s">
        <v>372</v>
      </c>
      <c r="G219" s="170" t="s">
        <v>317</v>
      </c>
      <c r="H219" s="171">
        <v>0.28799999999999998</v>
      </c>
      <c r="I219" s="172">
        <v>0</v>
      </c>
      <c r="J219" s="172">
        <v>342</v>
      </c>
      <c r="K219" s="172">
        <f>ROUND(P219*H219,2)</f>
        <v>98.5</v>
      </c>
      <c r="L219" s="169" t="s">
        <v>128</v>
      </c>
      <c r="M219" s="35"/>
      <c r="N219" s="173" t="s">
        <v>18</v>
      </c>
      <c r="O219" s="174" t="s">
        <v>38</v>
      </c>
      <c r="P219" s="175">
        <f>I219+J219</f>
        <v>342</v>
      </c>
      <c r="Q219" s="175">
        <f>ROUND(I219*H219,2)</f>
        <v>0</v>
      </c>
      <c r="R219" s="175">
        <f>ROUND(J219*H219,2)</f>
        <v>98.5</v>
      </c>
      <c r="S219" s="176">
        <v>0.81499999999999995</v>
      </c>
      <c r="T219" s="176">
        <f>S219*H219</f>
        <v>0.23471999999999996</v>
      </c>
      <c r="U219" s="176">
        <v>0</v>
      </c>
      <c r="V219" s="176">
        <f>U219*H219</f>
        <v>0</v>
      </c>
      <c r="W219" s="176">
        <v>0</v>
      </c>
      <c r="X219" s="177">
        <f>W219*H219</f>
        <v>0</v>
      </c>
      <c r="Y219" s="30"/>
      <c r="Z219" s="30"/>
      <c r="AA219" s="30"/>
      <c r="AB219" s="30"/>
      <c r="AC219" s="30"/>
      <c r="AD219" s="30"/>
      <c r="AE219" s="30"/>
      <c r="AR219" s="178" t="s">
        <v>248</v>
      </c>
      <c r="AT219" s="178" t="s">
        <v>124</v>
      </c>
      <c r="AU219" s="178" t="s">
        <v>79</v>
      </c>
      <c r="AY219" s="16" t="s">
        <v>121</v>
      </c>
      <c r="BE219" s="179">
        <f>IF(O219="základní",K219,0)</f>
        <v>98.5</v>
      </c>
      <c r="BF219" s="179">
        <f>IF(O219="snížená",K219,0)</f>
        <v>0</v>
      </c>
      <c r="BG219" s="179">
        <f>IF(O219="zákl. přenesená",K219,0)</f>
        <v>0</v>
      </c>
      <c r="BH219" s="179">
        <f>IF(O219="sníž. přenesená",K219,0)</f>
        <v>0</v>
      </c>
      <c r="BI219" s="179">
        <f>IF(O219="nulová",K219,0)</f>
        <v>0</v>
      </c>
      <c r="BJ219" s="16" t="s">
        <v>77</v>
      </c>
      <c r="BK219" s="179">
        <f>ROUND(P219*H219,2)</f>
        <v>98.5</v>
      </c>
      <c r="BL219" s="16" t="s">
        <v>248</v>
      </c>
      <c r="BM219" s="178" t="s">
        <v>373</v>
      </c>
    </row>
    <row r="220" spans="1:65" s="2" customFormat="1" ht="19.5" x14ac:dyDescent="0.2">
      <c r="A220" s="30"/>
      <c r="B220" s="31"/>
      <c r="C220" s="32"/>
      <c r="D220" s="180" t="s">
        <v>131</v>
      </c>
      <c r="E220" s="32"/>
      <c r="F220" s="181" t="s">
        <v>374</v>
      </c>
      <c r="G220" s="32"/>
      <c r="H220" s="32"/>
      <c r="I220" s="32"/>
      <c r="J220" s="32"/>
      <c r="K220" s="32"/>
      <c r="L220" s="32"/>
      <c r="M220" s="35"/>
      <c r="N220" s="182"/>
      <c r="O220" s="183"/>
      <c r="P220" s="60"/>
      <c r="Q220" s="60"/>
      <c r="R220" s="60"/>
      <c r="S220" s="60"/>
      <c r="T220" s="60"/>
      <c r="U220" s="60"/>
      <c r="V220" s="60"/>
      <c r="W220" s="60"/>
      <c r="X220" s="61"/>
      <c r="Y220" s="30"/>
      <c r="Z220" s="30"/>
      <c r="AA220" s="30"/>
      <c r="AB220" s="30"/>
      <c r="AC220" s="30"/>
      <c r="AD220" s="30"/>
      <c r="AE220" s="30"/>
      <c r="AT220" s="16" t="s">
        <v>131</v>
      </c>
      <c r="AU220" s="16" t="s">
        <v>79</v>
      </c>
    </row>
    <row r="221" spans="1:65" s="2" customFormat="1" ht="11.25" x14ac:dyDescent="0.2">
      <c r="A221" s="30"/>
      <c r="B221" s="31"/>
      <c r="C221" s="32"/>
      <c r="D221" s="184" t="s">
        <v>133</v>
      </c>
      <c r="E221" s="32"/>
      <c r="F221" s="185" t="s">
        <v>375</v>
      </c>
      <c r="G221" s="32"/>
      <c r="H221" s="32"/>
      <c r="I221" s="32"/>
      <c r="J221" s="32"/>
      <c r="K221" s="32"/>
      <c r="L221" s="32"/>
      <c r="M221" s="35"/>
      <c r="N221" s="182"/>
      <c r="O221" s="183"/>
      <c r="P221" s="60"/>
      <c r="Q221" s="60"/>
      <c r="R221" s="60"/>
      <c r="S221" s="60"/>
      <c r="T221" s="60"/>
      <c r="U221" s="60"/>
      <c r="V221" s="60"/>
      <c r="W221" s="60"/>
      <c r="X221" s="61"/>
      <c r="Y221" s="30"/>
      <c r="Z221" s="30"/>
      <c r="AA221" s="30"/>
      <c r="AB221" s="30"/>
      <c r="AC221" s="30"/>
      <c r="AD221" s="30"/>
      <c r="AE221" s="30"/>
      <c r="AT221" s="16" t="s">
        <v>133</v>
      </c>
      <c r="AU221" s="16" t="s">
        <v>79</v>
      </c>
    </row>
    <row r="222" spans="1:65" s="13" customFormat="1" ht="11.25" x14ac:dyDescent="0.2">
      <c r="B222" s="186"/>
      <c r="C222" s="187"/>
      <c r="D222" s="180" t="s">
        <v>135</v>
      </c>
      <c r="E222" s="188" t="s">
        <v>18</v>
      </c>
      <c r="F222" s="189" t="s">
        <v>376</v>
      </c>
      <c r="G222" s="187"/>
      <c r="H222" s="190">
        <v>0.28799999999999998</v>
      </c>
      <c r="I222" s="187"/>
      <c r="J222" s="187"/>
      <c r="K222" s="187"/>
      <c r="L222" s="187"/>
      <c r="M222" s="191"/>
      <c r="N222" s="192"/>
      <c r="O222" s="193"/>
      <c r="P222" s="193"/>
      <c r="Q222" s="193"/>
      <c r="R222" s="193"/>
      <c r="S222" s="193"/>
      <c r="T222" s="193"/>
      <c r="U222" s="193"/>
      <c r="V222" s="193"/>
      <c r="W222" s="193"/>
      <c r="X222" s="194"/>
      <c r="AT222" s="195" t="s">
        <v>135</v>
      </c>
      <c r="AU222" s="195" t="s">
        <v>79</v>
      </c>
      <c r="AV222" s="13" t="s">
        <v>79</v>
      </c>
      <c r="AW222" s="13" t="s">
        <v>5</v>
      </c>
      <c r="AX222" s="13" t="s">
        <v>77</v>
      </c>
      <c r="AY222" s="195" t="s">
        <v>121</v>
      </c>
    </row>
    <row r="223" spans="1:65" s="2" customFormat="1" ht="24.2" customHeight="1" x14ac:dyDescent="0.2">
      <c r="A223" s="30"/>
      <c r="B223" s="31"/>
      <c r="C223" s="167" t="s">
        <v>377</v>
      </c>
      <c r="D223" s="167" t="s">
        <v>124</v>
      </c>
      <c r="E223" s="168" t="s">
        <v>378</v>
      </c>
      <c r="F223" s="169" t="s">
        <v>379</v>
      </c>
      <c r="G223" s="170" t="s">
        <v>127</v>
      </c>
      <c r="H223" s="171">
        <v>340</v>
      </c>
      <c r="I223" s="172">
        <v>0</v>
      </c>
      <c r="J223" s="172">
        <v>78.8</v>
      </c>
      <c r="K223" s="172">
        <f>ROUND(P223*H223,2)</f>
        <v>26792</v>
      </c>
      <c r="L223" s="169" t="s">
        <v>128</v>
      </c>
      <c r="M223" s="35"/>
      <c r="N223" s="173" t="s">
        <v>18</v>
      </c>
      <c r="O223" s="174" t="s">
        <v>38</v>
      </c>
      <c r="P223" s="175">
        <f>I223+J223</f>
        <v>78.8</v>
      </c>
      <c r="Q223" s="175">
        <f>ROUND(I223*H223,2)</f>
        <v>0</v>
      </c>
      <c r="R223" s="175">
        <f>ROUND(J223*H223,2)</f>
        <v>26792</v>
      </c>
      <c r="S223" s="176">
        <v>0.188</v>
      </c>
      <c r="T223" s="176">
        <f>S223*H223</f>
        <v>63.92</v>
      </c>
      <c r="U223" s="176">
        <v>0</v>
      </c>
      <c r="V223" s="176">
        <f>U223*H223</f>
        <v>0</v>
      </c>
      <c r="W223" s="176">
        <v>0</v>
      </c>
      <c r="X223" s="177">
        <f>W223*H223</f>
        <v>0</v>
      </c>
      <c r="Y223" s="30"/>
      <c r="Z223" s="30"/>
      <c r="AA223" s="30"/>
      <c r="AB223" s="30"/>
      <c r="AC223" s="30"/>
      <c r="AD223" s="30"/>
      <c r="AE223" s="30"/>
      <c r="AR223" s="178" t="s">
        <v>248</v>
      </c>
      <c r="AT223" s="178" t="s">
        <v>124</v>
      </c>
      <c r="AU223" s="178" t="s">
        <v>79</v>
      </c>
      <c r="AY223" s="16" t="s">
        <v>121</v>
      </c>
      <c r="BE223" s="179">
        <f>IF(O223="základní",K223,0)</f>
        <v>26792</v>
      </c>
      <c r="BF223" s="179">
        <f>IF(O223="snížená",K223,0)</f>
        <v>0</v>
      </c>
      <c r="BG223" s="179">
        <f>IF(O223="zákl. přenesená",K223,0)</f>
        <v>0</v>
      </c>
      <c r="BH223" s="179">
        <f>IF(O223="sníž. přenesená",K223,0)</f>
        <v>0</v>
      </c>
      <c r="BI223" s="179">
        <f>IF(O223="nulová",K223,0)</f>
        <v>0</v>
      </c>
      <c r="BJ223" s="16" t="s">
        <v>77</v>
      </c>
      <c r="BK223" s="179">
        <f>ROUND(P223*H223,2)</f>
        <v>26792</v>
      </c>
      <c r="BL223" s="16" t="s">
        <v>248</v>
      </c>
      <c r="BM223" s="178" t="s">
        <v>380</v>
      </c>
    </row>
    <row r="224" spans="1:65" s="2" customFormat="1" ht="19.5" x14ac:dyDescent="0.2">
      <c r="A224" s="30"/>
      <c r="B224" s="31"/>
      <c r="C224" s="32"/>
      <c r="D224" s="180" t="s">
        <v>131</v>
      </c>
      <c r="E224" s="32"/>
      <c r="F224" s="181" t="s">
        <v>381</v>
      </c>
      <c r="G224" s="32"/>
      <c r="H224" s="32"/>
      <c r="I224" s="32"/>
      <c r="J224" s="32"/>
      <c r="K224" s="32"/>
      <c r="L224" s="32"/>
      <c r="M224" s="35"/>
      <c r="N224" s="182"/>
      <c r="O224" s="183"/>
      <c r="P224" s="60"/>
      <c r="Q224" s="60"/>
      <c r="R224" s="60"/>
      <c r="S224" s="60"/>
      <c r="T224" s="60"/>
      <c r="U224" s="60"/>
      <c r="V224" s="60"/>
      <c r="W224" s="60"/>
      <c r="X224" s="61"/>
      <c r="Y224" s="30"/>
      <c r="Z224" s="30"/>
      <c r="AA224" s="30"/>
      <c r="AB224" s="30"/>
      <c r="AC224" s="30"/>
      <c r="AD224" s="30"/>
      <c r="AE224" s="30"/>
      <c r="AT224" s="16" t="s">
        <v>131</v>
      </c>
      <c r="AU224" s="16" t="s">
        <v>79</v>
      </c>
    </row>
    <row r="225" spans="1:65" s="2" customFormat="1" ht="11.25" x14ac:dyDescent="0.2">
      <c r="A225" s="30"/>
      <c r="B225" s="31"/>
      <c r="C225" s="32"/>
      <c r="D225" s="184" t="s">
        <v>133</v>
      </c>
      <c r="E225" s="32"/>
      <c r="F225" s="185" t="s">
        <v>382</v>
      </c>
      <c r="G225" s="32"/>
      <c r="H225" s="32"/>
      <c r="I225" s="32"/>
      <c r="J225" s="32"/>
      <c r="K225" s="32"/>
      <c r="L225" s="32"/>
      <c r="M225" s="35"/>
      <c r="N225" s="182"/>
      <c r="O225" s="183"/>
      <c r="P225" s="60"/>
      <c r="Q225" s="60"/>
      <c r="R225" s="60"/>
      <c r="S225" s="60"/>
      <c r="T225" s="60"/>
      <c r="U225" s="60"/>
      <c r="V225" s="60"/>
      <c r="W225" s="60"/>
      <c r="X225" s="61"/>
      <c r="Y225" s="30"/>
      <c r="Z225" s="30"/>
      <c r="AA225" s="30"/>
      <c r="AB225" s="30"/>
      <c r="AC225" s="30"/>
      <c r="AD225" s="30"/>
      <c r="AE225" s="30"/>
      <c r="AT225" s="16" t="s">
        <v>133</v>
      </c>
      <c r="AU225" s="16" t="s">
        <v>79</v>
      </c>
    </row>
    <row r="226" spans="1:65" s="2" customFormat="1" ht="24.2" customHeight="1" x14ac:dyDescent="0.2">
      <c r="A226" s="30"/>
      <c r="B226" s="31"/>
      <c r="C226" s="167" t="s">
        <v>383</v>
      </c>
      <c r="D226" s="167" t="s">
        <v>124</v>
      </c>
      <c r="E226" s="168" t="s">
        <v>384</v>
      </c>
      <c r="F226" s="169" t="s">
        <v>385</v>
      </c>
      <c r="G226" s="170" t="s">
        <v>317</v>
      </c>
      <c r="H226" s="171">
        <v>14.26</v>
      </c>
      <c r="I226" s="172">
        <v>2870.52</v>
      </c>
      <c r="J226" s="172">
        <v>189.48000000000002</v>
      </c>
      <c r="K226" s="172">
        <f>ROUND(P226*H226,2)</f>
        <v>43635.6</v>
      </c>
      <c r="L226" s="169" t="s">
        <v>128</v>
      </c>
      <c r="M226" s="35"/>
      <c r="N226" s="173" t="s">
        <v>18</v>
      </c>
      <c r="O226" s="174" t="s">
        <v>38</v>
      </c>
      <c r="P226" s="175">
        <f>I226+J226</f>
        <v>3060</v>
      </c>
      <c r="Q226" s="175">
        <f>ROUND(I226*H226,2)</f>
        <v>40933.620000000003</v>
      </c>
      <c r="R226" s="175">
        <f>ROUND(J226*H226,2)</f>
        <v>2701.98</v>
      </c>
      <c r="S226" s="176">
        <v>0.47699999999999998</v>
      </c>
      <c r="T226" s="176">
        <f>S226*H226</f>
        <v>6.8020199999999997</v>
      </c>
      <c r="U226" s="176">
        <v>0</v>
      </c>
      <c r="V226" s="176">
        <f>U226*H226</f>
        <v>0</v>
      </c>
      <c r="W226" s="176">
        <v>0</v>
      </c>
      <c r="X226" s="177">
        <f>W226*H226</f>
        <v>0</v>
      </c>
      <c r="Y226" s="30"/>
      <c r="Z226" s="30"/>
      <c r="AA226" s="30"/>
      <c r="AB226" s="30"/>
      <c r="AC226" s="30"/>
      <c r="AD226" s="30"/>
      <c r="AE226" s="30"/>
      <c r="AR226" s="178" t="s">
        <v>248</v>
      </c>
      <c r="AT226" s="178" t="s">
        <v>124</v>
      </c>
      <c r="AU226" s="178" t="s">
        <v>79</v>
      </c>
      <c r="AY226" s="16" t="s">
        <v>121</v>
      </c>
      <c r="BE226" s="179">
        <f>IF(O226="základní",K226,0)</f>
        <v>43635.6</v>
      </c>
      <c r="BF226" s="179">
        <f>IF(O226="snížená",K226,0)</f>
        <v>0</v>
      </c>
      <c r="BG226" s="179">
        <f>IF(O226="zákl. přenesená",K226,0)</f>
        <v>0</v>
      </c>
      <c r="BH226" s="179">
        <f>IF(O226="sníž. přenesená",K226,0)</f>
        <v>0</v>
      </c>
      <c r="BI226" s="179">
        <f>IF(O226="nulová",K226,0)</f>
        <v>0</v>
      </c>
      <c r="BJ226" s="16" t="s">
        <v>77</v>
      </c>
      <c r="BK226" s="179">
        <f>ROUND(P226*H226,2)</f>
        <v>43635.6</v>
      </c>
      <c r="BL226" s="16" t="s">
        <v>248</v>
      </c>
      <c r="BM226" s="178" t="s">
        <v>386</v>
      </c>
    </row>
    <row r="227" spans="1:65" s="2" customFormat="1" ht="11.25" x14ac:dyDescent="0.2">
      <c r="A227" s="30"/>
      <c r="B227" s="31"/>
      <c r="C227" s="32"/>
      <c r="D227" s="180" t="s">
        <v>131</v>
      </c>
      <c r="E227" s="32"/>
      <c r="F227" s="181" t="s">
        <v>387</v>
      </c>
      <c r="G227" s="32"/>
      <c r="H227" s="32"/>
      <c r="I227" s="32"/>
      <c r="J227" s="32"/>
      <c r="K227" s="32"/>
      <c r="L227" s="32"/>
      <c r="M227" s="35"/>
      <c r="N227" s="182"/>
      <c r="O227" s="183"/>
      <c r="P227" s="60"/>
      <c r="Q227" s="60"/>
      <c r="R227" s="60"/>
      <c r="S227" s="60"/>
      <c r="T227" s="60"/>
      <c r="U227" s="60"/>
      <c r="V227" s="60"/>
      <c r="W227" s="60"/>
      <c r="X227" s="61"/>
      <c r="Y227" s="30"/>
      <c r="Z227" s="30"/>
      <c r="AA227" s="30"/>
      <c r="AB227" s="30"/>
      <c r="AC227" s="30"/>
      <c r="AD227" s="30"/>
      <c r="AE227" s="30"/>
      <c r="AT227" s="16" t="s">
        <v>131</v>
      </c>
      <c r="AU227" s="16" t="s">
        <v>79</v>
      </c>
    </row>
    <row r="228" spans="1:65" s="2" customFormat="1" ht="11.25" x14ac:dyDescent="0.2">
      <c r="A228" s="30"/>
      <c r="B228" s="31"/>
      <c r="C228" s="32"/>
      <c r="D228" s="184" t="s">
        <v>133</v>
      </c>
      <c r="E228" s="32"/>
      <c r="F228" s="185" t="s">
        <v>388</v>
      </c>
      <c r="G228" s="32"/>
      <c r="H228" s="32"/>
      <c r="I228" s="32"/>
      <c r="J228" s="32"/>
      <c r="K228" s="32"/>
      <c r="L228" s="32"/>
      <c r="M228" s="35"/>
      <c r="N228" s="182"/>
      <c r="O228" s="183"/>
      <c r="P228" s="60"/>
      <c r="Q228" s="60"/>
      <c r="R228" s="60"/>
      <c r="S228" s="60"/>
      <c r="T228" s="60"/>
      <c r="U228" s="60"/>
      <c r="V228" s="60"/>
      <c r="W228" s="60"/>
      <c r="X228" s="61"/>
      <c r="Y228" s="30"/>
      <c r="Z228" s="30"/>
      <c r="AA228" s="30"/>
      <c r="AB228" s="30"/>
      <c r="AC228" s="30"/>
      <c r="AD228" s="30"/>
      <c r="AE228" s="30"/>
      <c r="AT228" s="16" t="s">
        <v>133</v>
      </c>
      <c r="AU228" s="16" t="s">
        <v>79</v>
      </c>
    </row>
    <row r="229" spans="1:65" s="2" customFormat="1" ht="29.25" x14ac:dyDescent="0.2">
      <c r="A229" s="30"/>
      <c r="B229" s="31"/>
      <c r="C229" s="32"/>
      <c r="D229" s="180" t="s">
        <v>142</v>
      </c>
      <c r="E229" s="32"/>
      <c r="F229" s="205" t="s">
        <v>389</v>
      </c>
      <c r="G229" s="32"/>
      <c r="H229" s="32"/>
      <c r="I229" s="32"/>
      <c r="J229" s="32"/>
      <c r="K229" s="32"/>
      <c r="L229" s="32"/>
      <c r="M229" s="35"/>
      <c r="N229" s="182"/>
      <c r="O229" s="183"/>
      <c r="P229" s="60"/>
      <c r="Q229" s="60"/>
      <c r="R229" s="60"/>
      <c r="S229" s="60"/>
      <c r="T229" s="60"/>
      <c r="U229" s="60"/>
      <c r="V229" s="60"/>
      <c r="W229" s="60"/>
      <c r="X229" s="61"/>
      <c r="Y229" s="30"/>
      <c r="Z229" s="30"/>
      <c r="AA229" s="30"/>
      <c r="AB229" s="30"/>
      <c r="AC229" s="30"/>
      <c r="AD229" s="30"/>
      <c r="AE229" s="30"/>
      <c r="AT229" s="16" t="s">
        <v>142</v>
      </c>
      <c r="AU229" s="16" t="s">
        <v>79</v>
      </c>
    </row>
    <row r="230" spans="1:65" s="13" customFormat="1" ht="11.25" x14ac:dyDescent="0.2">
      <c r="B230" s="186"/>
      <c r="C230" s="187"/>
      <c r="D230" s="180" t="s">
        <v>135</v>
      </c>
      <c r="E230" s="188" t="s">
        <v>18</v>
      </c>
      <c r="F230" s="189" t="s">
        <v>390</v>
      </c>
      <c r="G230" s="187"/>
      <c r="H230" s="190">
        <v>14.26</v>
      </c>
      <c r="I230" s="187"/>
      <c r="J230" s="187"/>
      <c r="K230" s="187"/>
      <c r="L230" s="187"/>
      <c r="M230" s="191"/>
      <c r="N230" s="192"/>
      <c r="O230" s="193"/>
      <c r="P230" s="193"/>
      <c r="Q230" s="193"/>
      <c r="R230" s="193"/>
      <c r="S230" s="193"/>
      <c r="T230" s="193"/>
      <c r="U230" s="193"/>
      <c r="V230" s="193"/>
      <c r="W230" s="193"/>
      <c r="X230" s="194"/>
      <c r="AT230" s="195" t="s">
        <v>135</v>
      </c>
      <c r="AU230" s="195" t="s">
        <v>79</v>
      </c>
      <c r="AV230" s="13" t="s">
        <v>79</v>
      </c>
      <c r="AW230" s="13" t="s">
        <v>5</v>
      </c>
      <c r="AX230" s="13" t="s">
        <v>77</v>
      </c>
      <c r="AY230" s="195" t="s">
        <v>121</v>
      </c>
    </row>
    <row r="231" spans="1:65" s="2" customFormat="1" ht="24.2" customHeight="1" x14ac:dyDescent="0.2">
      <c r="A231" s="30"/>
      <c r="B231" s="31"/>
      <c r="C231" s="196" t="s">
        <v>391</v>
      </c>
      <c r="D231" s="196" t="s">
        <v>137</v>
      </c>
      <c r="E231" s="197" t="s">
        <v>392</v>
      </c>
      <c r="F231" s="198" t="s">
        <v>393</v>
      </c>
      <c r="G231" s="199" t="s">
        <v>127</v>
      </c>
      <c r="H231" s="200">
        <v>2</v>
      </c>
      <c r="I231" s="201">
        <v>688</v>
      </c>
      <c r="J231" s="202"/>
      <c r="K231" s="201">
        <f>ROUND(P231*H231,2)</f>
        <v>1376</v>
      </c>
      <c r="L231" s="198" t="s">
        <v>128</v>
      </c>
      <c r="M231" s="203"/>
      <c r="N231" s="204" t="s">
        <v>18</v>
      </c>
      <c r="O231" s="174" t="s">
        <v>38</v>
      </c>
      <c r="P231" s="175">
        <f>I231+J231</f>
        <v>688</v>
      </c>
      <c r="Q231" s="175">
        <f>ROUND(I231*H231,2)</f>
        <v>1376</v>
      </c>
      <c r="R231" s="175">
        <f>ROUND(J231*H231,2)</f>
        <v>0</v>
      </c>
      <c r="S231" s="176">
        <v>0</v>
      </c>
      <c r="T231" s="176">
        <f>S231*H231</f>
        <v>0</v>
      </c>
      <c r="U231" s="176">
        <v>3.5999999999999999E-3</v>
      </c>
      <c r="V231" s="176">
        <f>U231*H231</f>
        <v>7.1999999999999998E-3</v>
      </c>
      <c r="W231" s="176">
        <v>0</v>
      </c>
      <c r="X231" s="177">
        <f>W231*H231</f>
        <v>0</v>
      </c>
      <c r="Y231" s="30"/>
      <c r="Z231" s="30"/>
      <c r="AA231" s="30"/>
      <c r="AB231" s="30"/>
      <c r="AC231" s="30"/>
      <c r="AD231" s="30"/>
      <c r="AE231" s="30"/>
      <c r="AR231" s="178" t="s">
        <v>253</v>
      </c>
      <c r="AT231" s="178" t="s">
        <v>137</v>
      </c>
      <c r="AU231" s="178" t="s">
        <v>79</v>
      </c>
      <c r="AY231" s="16" t="s">
        <v>121</v>
      </c>
      <c r="BE231" s="179">
        <f>IF(O231="základní",K231,0)</f>
        <v>1376</v>
      </c>
      <c r="BF231" s="179">
        <f>IF(O231="snížená",K231,0)</f>
        <v>0</v>
      </c>
      <c r="BG231" s="179">
        <f>IF(O231="zákl. přenesená",K231,0)</f>
        <v>0</v>
      </c>
      <c r="BH231" s="179">
        <f>IF(O231="sníž. přenesená",K231,0)</f>
        <v>0</v>
      </c>
      <c r="BI231" s="179">
        <f>IF(O231="nulová",K231,0)</f>
        <v>0</v>
      </c>
      <c r="BJ231" s="16" t="s">
        <v>77</v>
      </c>
      <c r="BK231" s="179">
        <f>ROUND(P231*H231,2)</f>
        <v>1376</v>
      </c>
      <c r="BL231" s="16" t="s">
        <v>248</v>
      </c>
      <c r="BM231" s="178" t="s">
        <v>394</v>
      </c>
    </row>
    <row r="232" spans="1:65" s="2" customFormat="1" ht="11.25" x14ac:dyDescent="0.2">
      <c r="A232" s="30"/>
      <c r="B232" s="31"/>
      <c r="C232" s="32"/>
      <c r="D232" s="180" t="s">
        <v>131</v>
      </c>
      <c r="E232" s="32"/>
      <c r="F232" s="181" t="s">
        <v>393</v>
      </c>
      <c r="G232" s="32"/>
      <c r="H232" s="32"/>
      <c r="I232" s="32"/>
      <c r="J232" s="32"/>
      <c r="K232" s="32"/>
      <c r="L232" s="32"/>
      <c r="M232" s="35"/>
      <c r="N232" s="182"/>
      <c r="O232" s="183"/>
      <c r="P232" s="60"/>
      <c r="Q232" s="60"/>
      <c r="R232" s="60"/>
      <c r="S232" s="60"/>
      <c r="T232" s="60"/>
      <c r="U232" s="60"/>
      <c r="V232" s="60"/>
      <c r="W232" s="60"/>
      <c r="X232" s="61"/>
      <c r="Y232" s="30"/>
      <c r="Z232" s="30"/>
      <c r="AA232" s="30"/>
      <c r="AB232" s="30"/>
      <c r="AC232" s="30"/>
      <c r="AD232" s="30"/>
      <c r="AE232" s="30"/>
      <c r="AT232" s="16" t="s">
        <v>131</v>
      </c>
      <c r="AU232" s="16" t="s">
        <v>79</v>
      </c>
    </row>
    <row r="233" spans="1:65" s="2" customFormat="1" ht="19.5" x14ac:dyDescent="0.2">
      <c r="A233" s="30"/>
      <c r="B233" s="31"/>
      <c r="C233" s="32"/>
      <c r="D233" s="180" t="s">
        <v>142</v>
      </c>
      <c r="E233" s="32"/>
      <c r="F233" s="205" t="s">
        <v>395</v>
      </c>
      <c r="G233" s="32"/>
      <c r="H233" s="32"/>
      <c r="I233" s="32"/>
      <c r="J233" s="32"/>
      <c r="K233" s="32"/>
      <c r="L233" s="32"/>
      <c r="M233" s="35"/>
      <c r="N233" s="182"/>
      <c r="O233" s="183"/>
      <c r="P233" s="60"/>
      <c r="Q233" s="60"/>
      <c r="R233" s="60"/>
      <c r="S233" s="60"/>
      <c r="T233" s="60"/>
      <c r="U233" s="60"/>
      <c r="V233" s="60"/>
      <c r="W233" s="60"/>
      <c r="X233" s="61"/>
      <c r="Y233" s="30"/>
      <c r="Z233" s="30"/>
      <c r="AA233" s="30"/>
      <c r="AB233" s="30"/>
      <c r="AC233" s="30"/>
      <c r="AD233" s="30"/>
      <c r="AE233" s="30"/>
      <c r="AT233" s="16" t="s">
        <v>142</v>
      </c>
      <c r="AU233" s="16" t="s">
        <v>79</v>
      </c>
    </row>
    <row r="234" spans="1:65" s="2" customFormat="1" ht="24.2" customHeight="1" x14ac:dyDescent="0.2">
      <c r="A234" s="30"/>
      <c r="B234" s="31"/>
      <c r="C234" s="196" t="s">
        <v>396</v>
      </c>
      <c r="D234" s="196" t="s">
        <v>137</v>
      </c>
      <c r="E234" s="197" t="s">
        <v>397</v>
      </c>
      <c r="F234" s="198" t="s">
        <v>398</v>
      </c>
      <c r="G234" s="199" t="s">
        <v>127</v>
      </c>
      <c r="H234" s="200">
        <v>14.95</v>
      </c>
      <c r="I234" s="201">
        <v>2400</v>
      </c>
      <c r="J234" s="202"/>
      <c r="K234" s="201">
        <f>ROUND(P234*H234,2)</f>
        <v>35880</v>
      </c>
      <c r="L234" s="198" t="s">
        <v>128</v>
      </c>
      <c r="M234" s="203"/>
      <c r="N234" s="204" t="s">
        <v>18</v>
      </c>
      <c r="O234" s="174" t="s">
        <v>38</v>
      </c>
      <c r="P234" s="175">
        <f>I234+J234</f>
        <v>2400</v>
      </c>
      <c r="Q234" s="175">
        <f>ROUND(I234*H234,2)</f>
        <v>35880</v>
      </c>
      <c r="R234" s="175">
        <f>ROUND(J234*H234,2)</f>
        <v>0</v>
      </c>
      <c r="S234" s="176">
        <v>0</v>
      </c>
      <c r="T234" s="176">
        <f>S234*H234</f>
        <v>0</v>
      </c>
      <c r="U234" s="176">
        <v>8.9200000000000008E-3</v>
      </c>
      <c r="V234" s="176">
        <f>U234*H234</f>
        <v>0.133354</v>
      </c>
      <c r="W234" s="176">
        <v>0</v>
      </c>
      <c r="X234" s="177">
        <f>W234*H234</f>
        <v>0</v>
      </c>
      <c r="Y234" s="30"/>
      <c r="Z234" s="30"/>
      <c r="AA234" s="30"/>
      <c r="AB234" s="30"/>
      <c r="AC234" s="30"/>
      <c r="AD234" s="30"/>
      <c r="AE234" s="30"/>
      <c r="AR234" s="178" t="s">
        <v>253</v>
      </c>
      <c r="AT234" s="178" t="s">
        <v>137</v>
      </c>
      <c r="AU234" s="178" t="s">
        <v>79</v>
      </c>
      <c r="AY234" s="16" t="s">
        <v>121</v>
      </c>
      <c r="BE234" s="179">
        <f>IF(O234="základní",K234,0)</f>
        <v>35880</v>
      </c>
      <c r="BF234" s="179">
        <f>IF(O234="snížená",K234,0)</f>
        <v>0</v>
      </c>
      <c r="BG234" s="179">
        <f>IF(O234="zákl. přenesená",K234,0)</f>
        <v>0</v>
      </c>
      <c r="BH234" s="179">
        <f>IF(O234="sníž. přenesená",K234,0)</f>
        <v>0</v>
      </c>
      <c r="BI234" s="179">
        <f>IF(O234="nulová",K234,0)</f>
        <v>0</v>
      </c>
      <c r="BJ234" s="16" t="s">
        <v>77</v>
      </c>
      <c r="BK234" s="179">
        <f>ROUND(P234*H234,2)</f>
        <v>35880</v>
      </c>
      <c r="BL234" s="16" t="s">
        <v>248</v>
      </c>
      <c r="BM234" s="178" t="s">
        <v>399</v>
      </c>
    </row>
    <row r="235" spans="1:65" s="2" customFormat="1" ht="11.25" x14ac:dyDescent="0.2">
      <c r="A235" s="30"/>
      <c r="B235" s="31"/>
      <c r="C235" s="32"/>
      <c r="D235" s="180" t="s">
        <v>131</v>
      </c>
      <c r="E235" s="32"/>
      <c r="F235" s="181" t="s">
        <v>398</v>
      </c>
      <c r="G235" s="32"/>
      <c r="H235" s="32"/>
      <c r="I235" s="32"/>
      <c r="J235" s="32"/>
      <c r="K235" s="32"/>
      <c r="L235" s="32"/>
      <c r="M235" s="35"/>
      <c r="N235" s="182"/>
      <c r="O235" s="183"/>
      <c r="P235" s="60"/>
      <c r="Q235" s="60"/>
      <c r="R235" s="60"/>
      <c r="S235" s="60"/>
      <c r="T235" s="60"/>
      <c r="U235" s="60"/>
      <c r="V235" s="60"/>
      <c r="W235" s="60"/>
      <c r="X235" s="61"/>
      <c r="Y235" s="30"/>
      <c r="Z235" s="30"/>
      <c r="AA235" s="30"/>
      <c r="AB235" s="30"/>
      <c r="AC235" s="30"/>
      <c r="AD235" s="30"/>
      <c r="AE235" s="30"/>
      <c r="AT235" s="16" t="s">
        <v>131</v>
      </c>
      <c r="AU235" s="16" t="s">
        <v>79</v>
      </c>
    </row>
    <row r="236" spans="1:65" s="13" customFormat="1" ht="11.25" x14ac:dyDescent="0.2">
      <c r="B236" s="186"/>
      <c r="C236" s="187"/>
      <c r="D236" s="180" t="s">
        <v>135</v>
      </c>
      <c r="E236" s="188" t="s">
        <v>18</v>
      </c>
      <c r="F236" s="189" t="s">
        <v>400</v>
      </c>
      <c r="G236" s="187"/>
      <c r="H236" s="190">
        <v>13</v>
      </c>
      <c r="I236" s="187"/>
      <c r="J236" s="187"/>
      <c r="K236" s="187"/>
      <c r="L236" s="187"/>
      <c r="M236" s="191"/>
      <c r="N236" s="192"/>
      <c r="O236" s="193"/>
      <c r="P236" s="193"/>
      <c r="Q236" s="193"/>
      <c r="R236" s="193"/>
      <c r="S236" s="193"/>
      <c r="T236" s="193"/>
      <c r="U236" s="193"/>
      <c r="V236" s="193"/>
      <c r="W236" s="193"/>
      <c r="X236" s="194"/>
      <c r="AT236" s="195" t="s">
        <v>135</v>
      </c>
      <c r="AU236" s="195" t="s">
        <v>79</v>
      </c>
      <c r="AV236" s="13" t="s">
        <v>79</v>
      </c>
      <c r="AW236" s="13" t="s">
        <v>5</v>
      </c>
      <c r="AX236" s="13" t="s">
        <v>77</v>
      </c>
      <c r="AY236" s="195" t="s">
        <v>121</v>
      </c>
    </row>
    <row r="237" spans="1:65" s="13" customFormat="1" ht="11.25" x14ac:dyDescent="0.2">
      <c r="B237" s="186"/>
      <c r="C237" s="187"/>
      <c r="D237" s="180" t="s">
        <v>135</v>
      </c>
      <c r="E237" s="187"/>
      <c r="F237" s="189" t="s">
        <v>401</v>
      </c>
      <c r="G237" s="187"/>
      <c r="H237" s="190">
        <v>14.95</v>
      </c>
      <c r="I237" s="187"/>
      <c r="J237" s="187"/>
      <c r="K237" s="187"/>
      <c r="L237" s="187"/>
      <c r="M237" s="191"/>
      <c r="N237" s="192"/>
      <c r="O237" s="193"/>
      <c r="P237" s="193"/>
      <c r="Q237" s="193"/>
      <c r="R237" s="193"/>
      <c r="S237" s="193"/>
      <c r="T237" s="193"/>
      <c r="U237" s="193"/>
      <c r="V237" s="193"/>
      <c r="W237" s="193"/>
      <c r="X237" s="194"/>
      <c r="AT237" s="195" t="s">
        <v>135</v>
      </c>
      <c r="AU237" s="195" t="s">
        <v>79</v>
      </c>
      <c r="AV237" s="13" t="s">
        <v>79</v>
      </c>
      <c r="AW237" s="13" t="s">
        <v>4</v>
      </c>
      <c r="AX237" s="13" t="s">
        <v>77</v>
      </c>
      <c r="AY237" s="195" t="s">
        <v>121</v>
      </c>
    </row>
    <row r="238" spans="1:65" s="2" customFormat="1" ht="24.2" customHeight="1" x14ac:dyDescent="0.2">
      <c r="A238" s="30"/>
      <c r="B238" s="31"/>
      <c r="C238" s="167" t="s">
        <v>402</v>
      </c>
      <c r="D238" s="167" t="s">
        <v>124</v>
      </c>
      <c r="E238" s="168" t="s">
        <v>403</v>
      </c>
      <c r="F238" s="169" t="s">
        <v>404</v>
      </c>
      <c r="G238" s="170" t="s">
        <v>127</v>
      </c>
      <c r="H238" s="171">
        <v>340</v>
      </c>
      <c r="I238" s="172">
        <v>62.81</v>
      </c>
      <c r="J238" s="172">
        <v>15.789999999999992</v>
      </c>
      <c r="K238" s="172">
        <f>ROUND(P238*H238,2)</f>
        <v>26724</v>
      </c>
      <c r="L238" s="169" t="s">
        <v>128</v>
      </c>
      <c r="M238" s="35"/>
      <c r="N238" s="173" t="s">
        <v>18</v>
      </c>
      <c r="O238" s="174" t="s">
        <v>38</v>
      </c>
      <c r="P238" s="175">
        <f>I238+J238</f>
        <v>78.599999999999994</v>
      </c>
      <c r="Q238" s="175">
        <f>ROUND(I238*H238,2)</f>
        <v>21355.4</v>
      </c>
      <c r="R238" s="175">
        <f>ROUND(J238*H238,2)</f>
        <v>5368.6</v>
      </c>
      <c r="S238" s="176">
        <v>4.2000000000000003E-2</v>
      </c>
      <c r="T238" s="176">
        <f>S238*H238</f>
        <v>14.280000000000001</v>
      </c>
      <c r="U238" s="176">
        <v>0</v>
      </c>
      <c r="V238" s="176">
        <f>U238*H238</f>
        <v>0</v>
      </c>
      <c r="W238" s="176">
        <v>0</v>
      </c>
      <c r="X238" s="177">
        <f>W238*H238</f>
        <v>0</v>
      </c>
      <c r="Y238" s="30"/>
      <c r="Z238" s="30"/>
      <c r="AA238" s="30"/>
      <c r="AB238" s="30"/>
      <c r="AC238" s="30"/>
      <c r="AD238" s="30"/>
      <c r="AE238" s="30"/>
      <c r="AR238" s="178" t="s">
        <v>248</v>
      </c>
      <c r="AT238" s="178" t="s">
        <v>124</v>
      </c>
      <c r="AU238" s="178" t="s">
        <v>79</v>
      </c>
      <c r="AY238" s="16" t="s">
        <v>121</v>
      </c>
      <c r="BE238" s="179">
        <f>IF(O238="základní",K238,0)</f>
        <v>26724</v>
      </c>
      <c r="BF238" s="179">
        <f>IF(O238="snížená",K238,0)</f>
        <v>0</v>
      </c>
      <c r="BG238" s="179">
        <f>IF(O238="zákl. přenesená",K238,0)</f>
        <v>0</v>
      </c>
      <c r="BH238" s="179">
        <f>IF(O238="sníž. přenesená",K238,0)</f>
        <v>0</v>
      </c>
      <c r="BI238" s="179">
        <f>IF(O238="nulová",K238,0)</f>
        <v>0</v>
      </c>
      <c r="BJ238" s="16" t="s">
        <v>77</v>
      </c>
      <c r="BK238" s="179">
        <f>ROUND(P238*H238,2)</f>
        <v>26724</v>
      </c>
      <c r="BL238" s="16" t="s">
        <v>248</v>
      </c>
      <c r="BM238" s="178" t="s">
        <v>405</v>
      </c>
    </row>
    <row r="239" spans="1:65" s="2" customFormat="1" ht="11.25" x14ac:dyDescent="0.2">
      <c r="A239" s="30"/>
      <c r="B239" s="31"/>
      <c r="C239" s="32"/>
      <c r="D239" s="180" t="s">
        <v>131</v>
      </c>
      <c r="E239" s="32"/>
      <c r="F239" s="181" t="s">
        <v>406</v>
      </c>
      <c r="G239" s="32"/>
      <c r="H239" s="32"/>
      <c r="I239" s="32"/>
      <c r="J239" s="32"/>
      <c r="K239" s="32"/>
      <c r="L239" s="32"/>
      <c r="M239" s="35"/>
      <c r="N239" s="182"/>
      <c r="O239" s="183"/>
      <c r="P239" s="60"/>
      <c r="Q239" s="60"/>
      <c r="R239" s="60"/>
      <c r="S239" s="60"/>
      <c r="T239" s="60"/>
      <c r="U239" s="60"/>
      <c r="V239" s="60"/>
      <c r="W239" s="60"/>
      <c r="X239" s="61"/>
      <c r="Y239" s="30"/>
      <c r="Z239" s="30"/>
      <c r="AA239" s="30"/>
      <c r="AB239" s="30"/>
      <c r="AC239" s="30"/>
      <c r="AD239" s="30"/>
      <c r="AE239" s="30"/>
      <c r="AT239" s="16" t="s">
        <v>131</v>
      </c>
      <c r="AU239" s="16" t="s">
        <v>79</v>
      </c>
    </row>
    <row r="240" spans="1:65" s="2" customFormat="1" ht="11.25" x14ac:dyDescent="0.2">
      <c r="A240" s="30"/>
      <c r="B240" s="31"/>
      <c r="C240" s="32"/>
      <c r="D240" s="184" t="s">
        <v>133</v>
      </c>
      <c r="E240" s="32"/>
      <c r="F240" s="185" t="s">
        <v>407</v>
      </c>
      <c r="G240" s="32"/>
      <c r="H240" s="32"/>
      <c r="I240" s="32"/>
      <c r="J240" s="32"/>
      <c r="K240" s="32"/>
      <c r="L240" s="32"/>
      <c r="M240" s="35"/>
      <c r="N240" s="182"/>
      <c r="O240" s="183"/>
      <c r="P240" s="60"/>
      <c r="Q240" s="60"/>
      <c r="R240" s="60"/>
      <c r="S240" s="60"/>
      <c r="T240" s="60"/>
      <c r="U240" s="60"/>
      <c r="V240" s="60"/>
      <c r="W240" s="60"/>
      <c r="X240" s="61"/>
      <c r="Y240" s="30"/>
      <c r="Z240" s="30"/>
      <c r="AA240" s="30"/>
      <c r="AB240" s="30"/>
      <c r="AC240" s="30"/>
      <c r="AD240" s="30"/>
      <c r="AE240" s="30"/>
      <c r="AT240" s="16" t="s">
        <v>133</v>
      </c>
      <c r="AU240" s="16" t="s">
        <v>79</v>
      </c>
    </row>
    <row r="241" spans="1:65" s="2" customFormat="1" ht="29.25" x14ac:dyDescent="0.2">
      <c r="A241" s="30"/>
      <c r="B241" s="31"/>
      <c r="C241" s="32"/>
      <c r="D241" s="180" t="s">
        <v>142</v>
      </c>
      <c r="E241" s="32"/>
      <c r="F241" s="205" t="s">
        <v>408</v>
      </c>
      <c r="G241" s="32"/>
      <c r="H241" s="32"/>
      <c r="I241" s="32"/>
      <c r="J241" s="32"/>
      <c r="K241" s="32"/>
      <c r="L241" s="32"/>
      <c r="M241" s="35"/>
      <c r="N241" s="182"/>
      <c r="O241" s="183"/>
      <c r="P241" s="60"/>
      <c r="Q241" s="60"/>
      <c r="R241" s="60"/>
      <c r="S241" s="60"/>
      <c r="T241" s="60"/>
      <c r="U241" s="60"/>
      <c r="V241" s="60"/>
      <c r="W241" s="60"/>
      <c r="X241" s="61"/>
      <c r="Y241" s="30"/>
      <c r="Z241" s="30"/>
      <c r="AA241" s="30"/>
      <c r="AB241" s="30"/>
      <c r="AC241" s="30"/>
      <c r="AD241" s="30"/>
      <c r="AE241" s="30"/>
      <c r="AT241" s="16" t="s">
        <v>142</v>
      </c>
      <c r="AU241" s="16" t="s">
        <v>79</v>
      </c>
    </row>
    <row r="242" spans="1:65" s="2" customFormat="1" ht="24.2" customHeight="1" x14ac:dyDescent="0.2">
      <c r="A242" s="30"/>
      <c r="B242" s="31"/>
      <c r="C242" s="167" t="s">
        <v>409</v>
      </c>
      <c r="D242" s="167" t="s">
        <v>124</v>
      </c>
      <c r="E242" s="168" t="s">
        <v>410</v>
      </c>
      <c r="F242" s="169" t="s">
        <v>411</v>
      </c>
      <c r="G242" s="170" t="s">
        <v>127</v>
      </c>
      <c r="H242" s="171">
        <v>718</v>
      </c>
      <c r="I242" s="172">
        <v>0</v>
      </c>
      <c r="J242" s="172">
        <v>44.7</v>
      </c>
      <c r="K242" s="172">
        <f>ROUND(P242*H242,2)</f>
        <v>32094.6</v>
      </c>
      <c r="L242" s="169" t="s">
        <v>128</v>
      </c>
      <c r="M242" s="35"/>
      <c r="N242" s="173" t="s">
        <v>18</v>
      </c>
      <c r="O242" s="174" t="s">
        <v>38</v>
      </c>
      <c r="P242" s="175">
        <f>I242+J242</f>
        <v>44.7</v>
      </c>
      <c r="Q242" s="175">
        <f>ROUND(I242*H242,2)</f>
        <v>0</v>
      </c>
      <c r="R242" s="175">
        <f>ROUND(J242*H242,2)</f>
        <v>32094.6</v>
      </c>
      <c r="S242" s="176">
        <v>0.11899999999999999</v>
      </c>
      <c r="T242" s="176">
        <f>S242*H242</f>
        <v>85.441999999999993</v>
      </c>
      <c r="U242" s="176">
        <v>0</v>
      </c>
      <c r="V242" s="176">
        <f>U242*H242</f>
        <v>0</v>
      </c>
      <c r="W242" s="176">
        <v>0</v>
      </c>
      <c r="X242" s="177">
        <f>W242*H242</f>
        <v>0</v>
      </c>
      <c r="Y242" s="30"/>
      <c r="Z242" s="30"/>
      <c r="AA242" s="30"/>
      <c r="AB242" s="30"/>
      <c r="AC242" s="30"/>
      <c r="AD242" s="30"/>
      <c r="AE242" s="30"/>
      <c r="AR242" s="178" t="s">
        <v>248</v>
      </c>
      <c r="AT242" s="178" t="s">
        <v>124</v>
      </c>
      <c r="AU242" s="178" t="s">
        <v>79</v>
      </c>
      <c r="AY242" s="16" t="s">
        <v>121</v>
      </c>
      <c r="BE242" s="179">
        <f>IF(O242="základní",K242,0)</f>
        <v>32094.6</v>
      </c>
      <c r="BF242" s="179">
        <f>IF(O242="snížená",K242,0)</f>
        <v>0</v>
      </c>
      <c r="BG242" s="179">
        <f>IF(O242="zákl. přenesená",K242,0)</f>
        <v>0</v>
      </c>
      <c r="BH242" s="179">
        <f>IF(O242="sníž. přenesená",K242,0)</f>
        <v>0</v>
      </c>
      <c r="BI242" s="179">
        <f>IF(O242="nulová",K242,0)</f>
        <v>0</v>
      </c>
      <c r="BJ242" s="16" t="s">
        <v>77</v>
      </c>
      <c r="BK242" s="179">
        <f>ROUND(P242*H242,2)</f>
        <v>32094.6</v>
      </c>
      <c r="BL242" s="16" t="s">
        <v>248</v>
      </c>
      <c r="BM242" s="178" t="s">
        <v>412</v>
      </c>
    </row>
    <row r="243" spans="1:65" s="2" customFormat="1" ht="11.25" x14ac:dyDescent="0.2">
      <c r="A243" s="30"/>
      <c r="B243" s="31"/>
      <c r="C243" s="32"/>
      <c r="D243" s="180" t="s">
        <v>131</v>
      </c>
      <c r="E243" s="32"/>
      <c r="F243" s="181" t="s">
        <v>413</v>
      </c>
      <c r="G243" s="32"/>
      <c r="H243" s="32"/>
      <c r="I243" s="32"/>
      <c r="J243" s="32"/>
      <c r="K243" s="32"/>
      <c r="L243" s="32"/>
      <c r="M243" s="35"/>
      <c r="N243" s="182"/>
      <c r="O243" s="183"/>
      <c r="P243" s="60"/>
      <c r="Q243" s="60"/>
      <c r="R243" s="60"/>
      <c r="S243" s="60"/>
      <c r="T243" s="60"/>
      <c r="U243" s="60"/>
      <c r="V243" s="60"/>
      <c r="W243" s="60"/>
      <c r="X243" s="61"/>
      <c r="Y243" s="30"/>
      <c r="Z243" s="30"/>
      <c r="AA243" s="30"/>
      <c r="AB243" s="30"/>
      <c r="AC243" s="30"/>
      <c r="AD243" s="30"/>
      <c r="AE243" s="30"/>
      <c r="AT243" s="16" t="s">
        <v>131</v>
      </c>
      <c r="AU243" s="16" t="s">
        <v>79</v>
      </c>
    </row>
    <row r="244" spans="1:65" s="2" customFormat="1" ht="11.25" x14ac:dyDescent="0.2">
      <c r="A244" s="30"/>
      <c r="B244" s="31"/>
      <c r="C244" s="32"/>
      <c r="D244" s="184" t="s">
        <v>133</v>
      </c>
      <c r="E244" s="32"/>
      <c r="F244" s="185" t="s">
        <v>414</v>
      </c>
      <c r="G244" s="32"/>
      <c r="H244" s="32"/>
      <c r="I244" s="32"/>
      <c r="J244" s="32"/>
      <c r="K244" s="32"/>
      <c r="L244" s="32"/>
      <c r="M244" s="35"/>
      <c r="N244" s="182"/>
      <c r="O244" s="183"/>
      <c r="P244" s="60"/>
      <c r="Q244" s="60"/>
      <c r="R244" s="60"/>
      <c r="S244" s="60"/>
      <c r="T244" s="60"/>
      <c r="U244" s="60"/>
      <c r="V244" s="60"/>
      <c r="W244" s="60"/>
      <c r="X244" s="61"/>
      <c r="Y244" s="30"/>
      <c r="Z244" s="30"/>
      <c r="AA244" s="30"/>
      <c r="AB244" s="30"/>
      <c r="AC244" s="30"/>
      <c r="AD244" s="30"/>
      <c r="AE244" s="30"/>
      <c r="AT244" s="16" t="s">
        <v>133</v>
      </c>
      <c r="AU244" s="16" t="s">
        <v>79</v>
      </c>
    </row>
    <row r="245" spans="1:65" s="2" customFormat="1" ht="24.2" customHeight="1" x14ac:dyDescent="0.2">
      <c r="A245" s="30"/>
      <c r="B245" s="31"/>
      <c r="C245" s="196" t="s">
        <v>415</v>
      </c>
      <c r="D245" s="196" t="s">
        <v>137</v>
      </c>
      <c r="E245" s="197" t="s">
        <v>416</v>
      </c>
      <c r="F245" s="198" t="s">
        <v>417</v>
      </c>
      <c r="G245" s="199" t="s">
        <v>127</v>
      </c>
      <c r="H245" s="200">
        <v>399</v>
      </c>
      <c r="I245" s="201">
        <v>39.5</v>
      </c>
      <c r="J245" s="202"/>
      <c r="K245" s="201">
        <f>ROUND(P245*H245,2)</f>
        <v>15760.5</v>
      </c>
      <c r="L245" s="198" t="s">
        <v>128</v>
      </c>
      <c r="M245" s="203"/>
      <c r="N245" s="204" t="s">
        <v>18</v>
      </c>
      <c r="O245" s="174" t="s">
        <v>38</v>
      </c>
      <c r="P245" s="175">
        <f>I245+J245</f>
        <v>39.5</v>
      </c>
      <c r="Q245" s="175">
        <f>ROUND(I245*H245,2)</f>
        <v>15760.5</v>
      </c>
      <c r="R245" s="175">
        <f>ROUND(J245*H245,2)</f>
        <v>0</v>
      </c>
      <c r="S245" s="176">
        <v>0</v>
      </c>
      <c r="T245" s="176">
        <f>S245*H245</f>
        <v>0</v>
      </c>
      <c r="U245" s="176">
        <v>2.5999999999999998E-4</v>
      </c>
      <c r="V245" s="176">
        <f>U245*H245</f>
        <v>0.10373999999999999</v>
      </c>
      <c r="W245" s="176">
        <v>0</v>
      </c>
      <c r="X245" s="177">
        <f>W245*H245</f>
        <v>0</v>
      </c>
      <c r="Y245" s="30"/>
      <c r="Z245" s="30"/>
      <c r="AA245" s="30"/>
      <c r="AB245" s="30"/>
      <c r="AC245" s="30"/>
      <c r="AD245" s="30"/>
      <c r="AE245" s="30"/>
      <c r="AR245" s="178" t="s">
        <v>264</v>
      </c>
      <c r="AT245" s="178" t="s">
        <v>137</v>
      </c>
      <c r="AU245" s="178" t="s">
        <v>79</v>
      </c>
      <c r="AY245" s="16" t="s">
        <v>121</v>
      </c>
      <c r="BE245" s="179">
        <f>IF(O245="základní",K245,0)</f>
        <v>15760.5</v>
      </c>
      <c r="BF245" s="179">
        <f>IF(O245="snížená",K245,0)</f>
        <v>0</v>
      </c>
      <c r="BG245" s="179">
        <f>IF(O245="zákl. přenesená",K245,0)</f>
        <v>0</v>
      </c>
      <c r="BH245" s="179">
        <f>IF(O245="sníž. přenesená",K245,0)</f>
        <v>0</v>
      </c>
      <c r="BI245" s="179">
        <f>IF(O245="nulová",K245,0)</f>
        <v>0</v>
      </c>
      <c r="BJ245" s="16" t="s">
        <v>77</v>
      </c>
      <c r="BK245" s="179">
        <f>ROUND(P245*H245,2)</f>
        <v>15760.5</v>
      </c>
      <c r="BL245" s="16" t="s">
        <v>264</v>
      </c>
      <c r="BM245" s="178" t="s">
        <v>418</v>
      </c>
    </row>
    <row r="246" spans="1:65" s="2" customFormat="1" ht="11.25" x14ac:dyDescent="0.2">
      <c r="A246" s="30"/>
      <c r="B246" s="31"/>
      <c r="C246" s="32"/>
      <c r="D246" s="180" t="s">
        <v>131</v>
      </c>
      <c r="E246" s="32"/>
      <c r="F246" s="181" t="s">
        <v>417</v>
      </c>
      <c r="G246" s="32"/>
      <c r="H246" s="32"/>
      <c r="I246" s="32"/>
      <c r="J246" s="32"/>
      <c r="K246" s="32"/>
      <c r="L246" s="32"/>
      <c r="M246" s="35"/>
      <c r="N246" s="182"/>
      <c r="O246" s="183"/>
      <c r="P246" s="60"/>
      <c r="Q246" s="60"/>
      <c r="R246" s="60"/>
      <c r="S246" s="60"/>
      <c r="T246" s="60"/>
      <c r="U246" s="60"/>
      <c r="V246" s="60"/>
      <c r="W246" s="60"/>
      <c r="X246" s="61"/>
      <c r="Y246" s="30"/>
      <c r="Z246" s="30"/>
      <c r="AA246" s="30"/>
      <c r="AB246" s="30"/>
      <c r="AC246" s="30"/>
      <c r="AD246" s="30"/>
      <c r="AE246" s="30"/>
      <c r="AT246" s="16" t="s">
        <v>131</v>
      </c>
      <c r="AU246" s="16" t="s">
        <v>79</v>
      </c>
    </row>
    <row r="247" spans="1:65" s="13" customFormat="1" ht="11.25" x14ac:dyDescent="0.2">
      <c r="B247" s="186"/>
      <c r="C247" s="187"/>
      <c r="D247" s="180" t="s">
        <v>135</v>
      </c>
      <c r="E247" s="187"/>
      <c r="F247" s="189" t="s">
        <v>419</v>
      </c>
      <c r="G247" s="187"/>
      <c r="H247" s="190">
        <v>399</v>
      </c>
      <c r="I247" s="187"/>
      <c r="J247" s="187"/>
      <c r="K247" s="187"/>
      <c r="L247" s="187"/>
      <c r="M247" s="191"/>
      <c r="N247" s="192"/>
      <c r="O247" s="193"/>
      <c r="P247" s="193"/>
      <c r="Q247" s="193"/>
      <c r="R247" s="193"/>
      <c r="S247" s="193"/>
      <c r="T247" s="193"/>
      <c r="U247" s="193"/>
      <c r="V247" s="193"/>
      <c r="W247" s="193"/>
      <c r="X247" s="194"/>
      <c r="AT247" s="195" t="s">
        <v>135</v>
      </c>
      <c r="AU247" s="195" t="s">
        <v>79</v>
      </c>
      <c r="AV247" s="13" t="s">
        <v>79</v>
      </c>
      <c r="AW247" s="13" t="s">
        <v>4</v>
      </c>
      <c r="AX247" s="13" t="s">
        <v>77</v>
      </c>
      <c r="AY247" s="195" t="s">
        <v>121</v>
      </c>
    </row>
    <row r="248" spans="1:65" s="2" customFormat="1" ht="16.5" customHeight="1" x14ac:dyDescent="0.2">
      <c r="A248" s="30"/>
      <c r="B248" s="31"/>
      <c r="C248" s="196" t="s">
        <v>420</v>
      </c>
      <c r="D248" s="196" t="s">
        <v>137</v>
      </c>
      <c r="E248" s="197" t="s">
        <v>421</v>
      </c>
      <c r="F248" s="198" t="s">
        <v>422</v>
      </c>
      <c r="G248" s="199" t="s">
        <v>127</v>
      </c>
      <c r="H248" s="200">
        <v>346.5</v>
      </c>
      <c r="I248" s="201">
        <v>38.61</v>
      </c>
      <c r="J248" s="202"/>
      <c r="K248" s="201">
        <f>ROUND(P248*H248,2)</f>
        <v>13378.37</v>
      </c>
      <c r="L248" s="198" t="s">
        <v>166</v>
      </c>
      <c r="M248" s="203"/>
      <c r="N248" s="204" t="s">
        <v>18</v>
      </c>
      <c r="O248" s="174" t="s">
        <v>38</v>
      </c>
      <c r="P248" s="175">
        <f>I248+J248</f>
        <v>38.61</v>
      </c>
      <c r="Q248" s="175">
        <f>ROUND(I248*H248,2)</f>
        <v>13378.37</v>
      </c>
      <c r="R248" s="175">
        <f>ROUND(J248*H248,2)</f>
        <v>0</v>
      </c>
      <c r="S248" s="176">
        <v>0</v>
      </c>
      <c r="T248" s="176">
        <f>S248*H248</f>
        <v>0</v>
      </c>
      <c r="U248" s="176">
        <v>4.0000000000000002E-4</v>
      </c>
      <c r="V248" s="176">
        <f>U248*H248</f>
        <v>0.1386</v>
      </c>
      <c r="W248" s="176">
        <v>0</v>
      </c>
      <c r="X248" s="177">
        <f>W248*H248</f>
        <v>0</v>
      </c>
      <c r="Y248" s="30"/>
      <c r="Z248" s="30"/>
      <c r="AA248" s="30"/>
      <c r="AB248" s="30"/>
      <c r="AC248" s="30"/>
      <c r="AD248" s="30"/>
      <c r="AE248" s="30"/>
      <c r="AR248" s="178" t="s">
        <v>264</v>
      </c>
      <c r="AT248" s="178" t="s">
        <v>137</v>
      </c>
      <c r="AU248" s="178" t="s">
        <v>79</v>
      </c>
      <c r="AY248" s="16" t="s">
        <v>121</v>
      </c>
      <c r="BE248" s="179">
        <f>IF(O248="základní",K248,0)</f>
        <v>13378.37</v>
      </c>
      <c r="BF248" s="179">
        <f>IF(O248="snížená",K248,0)</f>
        <v>0</v>
      </c>
      <c r="BG248" s="179">
        <f>IF(O248="zákl. přenesená",K248,0)</f>
        <v>0</v>
      </c>
      <c r="BH248" s="179">
        <f>IF(O248="sníž. přenesená",K248,0)</f>
        <v>0</v>
      </c>
      <c r="BI248" s="179">
        <f>IF(O248="nulová",K248,0)</f>
        <v>0</v>
      </c>
      <c r="BJ248" s="16" t="s">
        <v>77</v>
      </c>
      <c r="BK248" s="179">
        <f>ROUND(P248*H248,2)</f>
        <v>13378.37</v>
      </c>
      <c r="BL248" s="16" t="s">
        <v>264</v>
      </c>
      <c r="BM248" s="178" t="s">
        <v>423</v>
      </c>
    </row>
    <row r="249" spans="1:65" s="2" customFormat="1" ht="11.25" x14ac:dyDescent="0.2">
      <c r="A249" s="30"/>
      <c r="B249" s="31"/>
      <c r="C249" s="32"/>
      <c r="D249" s="180" t="s">
        <v>131</v>
      </c>
      <c r="E249" s="32"/>
      <c r="F249" s="181" t="s">
        <v>422</v>
      </c>
      <c r="G249" s="32"/>
      <c r="H249" s="32"/>
      <c r="I249" s="32"/>
      <c r="J249" s="32"/>
      <c r="K249" s="32"/>
      <c r="L249" s="32"/>
      <c r="M249" s="35"/>
      <c r="N249" s="182"/>
      <c r="O249" s="183"/>
      <c r="P249" s="60"/>
      <c r="Q249" s="60"/>
      <c r="R249" s="60"/>
      <c r="S249" s="60"/>
      <c r="T249" s="60"/>
      <c r="U249" s="60"/>
      <c r="V249" s="60"/>
      <c r="W249" s="60"/>
      <c r="X249" s="61"/>
      <c r="Y249" s="30"/>
      <c r="Z249" s="30"/>
      <c r="AA249" s="30"/>
      <c r="AB249" s="30"/>
      <c r="AC249" s="30"/>
      <c r="AD249" s="30"/>
      <c r="AE249" s="30"/>
      <c r="AT249" s="16" t="s">
        <v>131</v>
      </c>
      <c r="AU249" s="16" t="s">
        <v>79</v>
      </c>
    </row>
    <row r="250" spans="1:65" s="2" customFormat="1" ht="29.25" x14ac:dyDescent="0.2">
      <c r="A250" s="30"/>
      <c r="B250" s="31"/>
      <c r="C250" s="32"/>
      <c r="D250" s="180" t="s">
        <v>142</v>
      </c>
      <c r="E250" s="32"/>
      <c r="F250" s="205" t="s">
        <v>424</v>
      </c>
      <c r="G250" s="32"/>
      <c r="H250" s="32"/>
      <c r="I250" s="32"/>
      <c r="J250" s="32"/>
      <c r="K250" s="32"/>
      <c r="L250" s="32"/>
      <c r="M250" s="35"/>
      <c r="N250" s="182"/>
      <c r="O250" s="183"/>
      <c r="P250" s="60"/>
      <c r="Q250" s="60"/>
      <c r="R250" s="60"/>
      <c r="S250" s="60"/>
      <c r="T250" s="60"/>
      <c r="U250" s="60"/>
      <c r="V250" s="60"/>
      <c r="W250" s="60"/>
      <c r="X250" s="61"/>
      <c r="Y250" s="30"/>
      <c r="Z250" s="30"/>
      <c r="AA250" s="30"/>
      <c r="AB250" s="30"/>
      <c r="AC250" s="30"/>
      <c r="AD250" s="30"/>
      <c r="AE250" s="30"/>
      <c r="AT250" s="16" t="s">
        <v>142</v>
      </c>
      <c r="AU250" s="16" t="s">
        <v>79</v>
      </c>
    </row>
    <row r="251" spans="1:65" s="13" customFormat="1" ht="11.25" x14ac:dyDescent="0.2">
      <c r="B251" s="186"/>
      <c r="C251" s="187"/>
      <c r="D251" s="180" t="s">
        <v>135</v>
      </c>
      <c r="E251" s="187"/>
      <c r="F251" s="189" t="s">
        <v>425</v>
      </c>
      <c r="G251" s="187"/>
      <c r="H251" s="190">
        <v>346.5</v>
      </c>
      <c r="I251" s="187"/>
      <c r="J251" s="187"/>
      <c r="K251" s="187"/>
      <c r="L251" s="187"/>
      <c r="M251" s="191"/>
      <c r="N251" s="192"/>
      <c r="O251" s="193"/>
      <c r="P251" s="193"/>
      <c r="Q251" s="193"/>
      <c r="R251" s="193"/>
      <c r="S251" s="193"/>
      <c r="T251" s="193"/>
      <c r="U251" s="193"/>
      <c r="V251" s="193"/>
      <c r="W251" s="193"/>
      <c r="X251" s="194"/>
      <c r="AT251" s="195" t="s">
        <v>135</v>
      </c>
      <c r="AU251" s="195" t="s">
        <v>79</v>
      </c>
      <c r="AV251" s="13" t="s">
        <v>79</v>
      </c>
      <c r="AW251" s="13" t="s">
        <v>4</v>
      </c>
      <c r="AX251" s="13" t="s">
        <v>77</v>
      </c>
      <c r="AY251" s="195" t="s">
        <v>121</v>
      </c>
    </row>
    <row r="252" spans="1:65" s="2" customFormat="1" ht="24" x14ac:dyDescent="0.2">
      <c r="A252" s="30"/>
      <c r="B252" s="31"/>
      <c r="C252" s="167" t="s">
        <v>426</v>
      </c>
      <c r="D252" s="167" t="s">
        <v>124</v>
      </c>
      <c r="E252" s="168" t="s">
        <v>427</v>
      </c>
      <c r="F252" s="169" t="s">
        <v>428</v>
      </c>
      <c r="G252" s="170" t="s">
        <v>429</v>
      </c>
      <c r="H252" s="171">
        <v>2</v>
      </c>
      <c r="I252" s="172">
        <v>59.51</v>
      </c>
      <c r="J252" s="172">
        <v>308.49</v>
      </c>
      <c r="K252" s="172">
        <f>ROUND(P252*H252,2)</f>
        <v>736</v>
      </c>
      <c r="L252" s="169" t="s">
        <v>128</v>
      </c>
      <c r="M252" s="35"/>
      <c r="N252" s="173" t="s">
        <v>18</v>
      </c>
      <c r="O252" s="174" t="s">
        <v>38</v>
      </c>
      <c r="P252" s="175">
        <f>I252+J252</f>
        <v>368</v>
      </c>
      <c r="Q252" s="175">
        <f>ROUND(I252*H252,2)</f>
        <v>119.02</v>
      </c>
      <c r="R252" s="175">
        <f>ROUND(J252*H252,2)</f>
        <v>616.98</v>
      </c>
      <c r="S252" s="176">
        <v>0.6</v>
      </c>
      <c r="T252" s="176">
        <f>S252*H252</f>
        <v>1.2</v>
      </c>
      <c r="U252" s="176">
        <v>8.4250000000000005E-2</v>
      </c>
      <c r="V252" s="176">
        <f>U252*H252</f>
        <v>0.16850000000000001</v>
      </c>
      <c r="W252" s="176">
        <v>0</v>
      </c>
      <c r="X252" s="177">
        <f>W252*H252</f>
        <v>0</v>
      </c>
      <c r="Y252" s="30"/>
      <c r="Z252" s="30"/>
      <c r="AA252" s="30"/>
      <c r="AB252" s="30"/>
      <c r="AC252" s="30"/>
      <c r="AD252" s="30"/>
      <c r="AE252" s="30"/>
      <c r="AR252" s="178" t="s">
        <v>248</v>
      </c>
      <c r="AT252" s="178" t="s">
        <v>124</v>
      </c>
      <c r="AU252" s="178" t="s">
        <v>79</v>
      </c>
      <c r="AY252" s="16" t="s">
        <v>121</v>
      </c>
      <c r="BE252" s="179">
        <f>IF(O252="základní",K252,0)</f>
        <v>736</v>
      </c>
      <c r="BF252" s="179">
        <f>IF(O252="snížená",K252,0)</f>
        <v>0</v>
      </c>
      <c r="BG252" s="179">
        <f>IF(O252="zákl. přenesená",K252,0)</f>
        <v>0</v>
      </c>
      <c r="BH252" s="179">
        <f>IF(O252="sníž. přenesená",K252,0)</f>
        <v>0</v>
      </c>
      <c r="BI252" s="179">
        <f>IF(O252="nulová",K252,0)</f>
        <v>0</v>
      </c>
      <c r="BJ252" s="16" t="s">
        <v>77</v>
      </c>
      <c r="BK252" s="179">
        <f>ROUND(P252*H252,2)</f>
        <v>736</v>
      </c>
      <c r="BL252" s="16" t="s">
        <v>248</v>
      </c>
      <c r="BM252" s="178" t="s">
        <v>430</v>
      </c>
    </row>
    <row r="253" spans="1:65" s="2" customFormat="1" ht="19.5" x14ac:dyDescent="0.2">
      <c r="A253" s="30"/>
      <c r="B253" s="31"/>
      <c r="C253" s="32"/>
      <c r="D253" s="180" t="s">
        <v>131</v>
      </c>
      <c r="E253" s="32"/>
      <c r="F253" s="181" t="s">
        <v>431</v>
      </c>
      <c r="G253" s="32"/>
      <c r="H253" s="32"/>
      <c r="I253" s="32"/>
      <c r="J253" s="32"/>
      <c r="K253" s="32"/>
      <c r="L253" s="32"/>
      <c r="M253" s="35"/>
      <c r="N253" s="182"/>
      <c r="O253" s="183"/>
      <c r="P253" s="60"/>
      <c r="Q253" s="60"/>
      <c r="R253" s="60"/>
      <c r="S253" s="60"/>
      <c r="T253" s="60"/>
      <c r="U253" s="60"/>
      <c r="V253" s="60"/>
      <c r="W253" s="60"/>
      <c r="X253" s="61"/>
      <c r="Y253" s="30"/>
      <c r="Z253" s="30"/>
      <c r="AA253" s="30"/>
      <c r="AB253" s="30"/>
      <c r="AC253" s="30"/>
      <c r="AD253" s="30"/>
      <c r="AE253" s="30"/>
      <c r="AT253" s="16" t="s">
        <v>131</v>
      </c>
      <c r="AU253" s="16" t="s">
        <v>79</v>
      </c>
    </row>
    <row r="254" spans="1:65" s="2" customFormat="1" ht="11.25" x14ac:dyDescent="0.2">
      <c r="A254" s="30"/>
      <c r="B254" s="31"/>
      <c r="C254" s="32"/>
      <c r="D254" s="184" t="s">
        <v>133</v>
      </c>
      <c r="E254" s="32"/>
      <c r="F254" s="185" t="s">
        <v>432</v>
      </c>
      <c r="G254" s="32"/>
      <c r="H254" s="32"/>
      <c r="I254" s="32"/>
      <c r="J254" s="32"/>
      <c r="K254" s="32"/>
      <c r="L254" s="32"/>
      <c r="M254" s="35"/>
      <c r="N254" s="182"/>
      <c r="O254" s="183"/>
      <c r="P254" s="60"/>
      <c r="Q254" s="60"/>
      <c r="R254" s="60"/>
      <c r="S254" s="60"/>
      <c r="T254" s="60"/>
      <c r="U254" s="60"/>
      <c r="V254" s="60"/>
      <c r="W254" s="60"/>
      <c r="X254" s="61"/>
      <c r="Y254" s="30"/>
      <c r="Z254" s="30"/>
      <c r="AA254" s="30"/>
      <c r="AB254" s="30"/>
      <c r="AC254" s="30"/>
      <c r="AD254" s="30"/>
      <c r="AE254" s="30"/>
      <c r="AT254" s="16" t="s">
        <v>133</v>
      </c>
      <c r="AU254" s="16" t="s">
        <v>79</v>
      </c>
    </row>
    <row r="255" spans="1:65" s="2" customFormat="1" ht="19.5" x14ac:dyDescent="0.2">
      <c r="A255" s="30"/>
      <c r="B255" s="31"/>
      <c r="C255" s="32"/>
      <c r="D255" s="180" t="s">
        <v>142</v>
      </c>
      <c r="E255" s="32"/>
      <c r="F255" s="205" t="s">
        <v>433</v>
      </c>
      <c r="G255" s="32"/>
      <c r="H255" s="32"/>
      <c r="I255" s="32"/>
      <c r="J255" s="32"/>
      <c r="K255" s="32"/>
      <c r="L255" s="32"/>
      <c r="M255" s="35"/>
      <c r="N255" s="182"/>
      <c r="O255" s="183"/>
      <c r="P255" s="60"/>
      <c r="Q255" s="60"/>
      <c r="R255" s="60"/>
      <c r="S255" s="60"/>
      <c r="T255" s="60"/>
      <c r="U255" s="60"/>
      <c r="V255" s="60"/>
      <c r="W255" s="60"/>
      <c r="X255" s="61"/>
      <c r="Y255" s="30"/>
      <c r="Z255" s="30"/>
      <c r="AA255" s="30"/>
      <c r="AB255" s="30"/>
      <c r="AC255" s="30"/>
      <c r="AD255" s="30"/>
      <c r="AE255" s="30"/>
      <c r="AT255" s="16" t="s">
        <v>142</v>
      </c>
      <c r="AU255" s="16" t="s">
        <v>79</v>
      </c>
    </row>
    <row r="256" spans="1:65" s="2" customFormat="1" ht="24.2" customHeight="1" x14ac:dyDescent="0.2">
      <c r="A256" s="30"/>
      <c r="B256" s="31"/>
      <c r="C256" s="167" t="s">
        <v>434</v>
      </c>
      <c r="D256" s="167" t="s">
        <v>124</v>
      </c>
      <c r="E256" s="168" t="s">
        <v>435</v>
      </c>
      <c r="F256" s="169" t="s">
        <v>436</v>
      </c>
      <c r="G256" s="170" t="s">
        <v>429</v>
      </c>
      <c r="H256" s="171">
        <v>2</v>
      </c>
      <c r="I256" s="172">
        <v>0</v>
      </c>
      <c r="J256" s="172">
        <v>64.2</v>
      </c>
      <c r="K256" s="172">
        <f>ROUND(P256*H256,2)</f>
        <v>128.4</v>
      </c>
      <c r="L256" s="169" t="s">
        <v>128</v>
      </c>
      <c r="M256" s="35"/>
      <c r="N256" s="173" t="s">
        <v>18</v>
      </c>
      <c r="O256" s="174" t="s">
        <v>38</v>
      </c>
      <c r="P256" s="175">
        <f>I256+J256</f>
        <v>64.2</v>
      </c>
      <c r="Q256" s="175">
        <f>ROUND(I256*H256,2)</f>
        <v>0</v>
      </c>
      <c r="R256" s="175">
        <f>ROUND(J256*H256,2)</f>
        <v>128.4</v>
      </c>
      <c r="S256" s="176">
        <v>0.17100000000000001</v>
      </c>
      <c r="T256" s="176">
        <f>S256*H256</f>
        <v>0.34200000000000003</v>
      </c>
      <c r="U256" s="176">
        <v>0</v>
      </c>
      <c r="V256" s="176">
        <f>U256*H256</f>
        <v>0</v>
      </c>
      <c r="W256" s="176">
        <v>0.29499999999999998</v>
      </c>
      <c r="X256" s="177">
        <f>W256*H256</f>
        <v>0.59</v>
      </c>
      <c r="Y256" s="30"/>
      <c r="Z256" s="30"/>
      <c r="AA256" s="30"/>
      <c r="AB256" s="30"/>
      <c r="AC256" s="30"/>
      <c r="AD256" s="30"/>
      <c r="AE256" s="30"/>
      <c r="AR256" s="178" t="s">
        <v>248</v>
      </c>
      <c r="AT256" s="178" t="s">
        <v>124</v>
      </c>
      <c r="AU256" s="178" t="s">
        <v>79</v>
      </c>
      <c r="AY256" s="16" t="s">
        <v>121</v>
      </c>
      <c r="BE256" s="179">
        <f>IF(O256="základní",K256,0)</f>
        <v>128.4</v>
      </c>
      <c r="BF256" s="179">
        <f>IF(O256="snížená",K256,0)</f>
        <v>0</v>
      </c>
      <c r="BG256" s="179">
        <f>IF(O256="zákl. přenesená",K256,0)</f>
        <v>0</v>
      </c>
      <c r="BH256" s="179">
        <f>IF(O256="sníž. přenesená",K256,0)</f>
        <v>0</v>
      </c>
      <c r="BI256" s="179">
        <f>IF(O256="nulová",K256,0)</f>
        <v>0</v>
      </c>
      <c r="BJ256" s="16" t="s">
        <v>77</v>
      </c>
      <c r="BK256" s="179">
        <f>ROUND(P256*H256,2)</f>
        <v>128.4</v>
      </c>
      <c r="BL256" s="16" t="s">
        <v>248</v>
      </c>
      <c r="BM256" s="178" t="s">
        <v>437</v>
      </c>
    </row>
    <row r="257" spans="1:65" s="2" customFormat="1" ht="19.5" x14ac:dyDescent="0.2">
      <c r="A257" s="30"/>
      <c r="B257" s="31"/>
      <c r="C257" s="32"/>
      <c r="D257" s="180" t="s">
        <v>131</v>
      </c>
      <c r="E257" s="32"/>
      <c r="F257" s="181" t="s">
        <v>438</v>
      </c>
      <c r="G257" s="32"/>
      <c r="H257" s="32"/>
      <c r="I257" s="32"/>
      <c r="J257" s="32"/>
      <c r="K257" s="32"/>
      <c r="L257" s="32"/>
      <c r="M257" s="35"/>
      <c r="N257" s="182"/>
      <c r="O257" s="183"/>
      <c r="P257" s="60"/>
      <c r="Q257" s="60"/>
      <c r="R257" s="60"/>
      <c r="S257" s="60"/>
      <c r="T257" s="60"/>
      <c r="U257" s="60"/>
      <c r="V257" s="60"/>
      <c r="W257" s="60"/>
      <c r="X257" s="61"/>
      <c r="Y257" s="30"/>
      <c r="Z257" s="30"/>
      <c r="AA257" s="30"/>
      <c r="AB257" s="30"/>
      <c r="AC257" s="30"/>
      <c r="AD257" s="30"/>
      <c r="AE257" s="30"/>
      <c r="AT257" s="16" t="s">
        <v>131</v>
      </c>
      <c r="AU257" s="16" t="s">
        <v>79</v>
      </c>
    </row>
    <row r="258" spans="1:65" s="2" customFormat="1" ht="11.25" x14ac:dyDescent="0.2">
      <c r="A258" s="30"/>
      <c r="B258" s="31"/>
      <c r="C258" s="32"/>
      <c r="D258" s="184" t="s">
        <v>133</v>
      </c>
      <c r="E258" s="32"/>
      <c r="F258" s="185" t="s">
        <v>439</v>
      </c>
      <c r="G258" s="32"/>
      <c r="H258" s="32"/>
      <c r="I258" s="32"/>
      <c r="J258" s="32"/>
      <c r="K258" s="32"/>
      <c r="L258" s="32"/>
      <c r="M258" s="35"/>
      <c r="N258" s="182"/>
      <c r="O258" s="183"/>
      <c r="P258" s="60"/>
      <c r="Q258" s="60"/>
      <c r="R258" s="60"/>
      <c r="S258" s="60"/>
      <c r="T258" s="60"/>
      <c r="U258" s="60"/>
      <c r="V258" s="60"/>
      <c r="W258" s="60"/>
      <c r="X258" s="61"/>
      <c r="Y258" s="30"/>
      <c r="Z258" s="30"/>
      <c r="AA258" s="30"/>
      <c r="AB258" s="30"/>
      <c r="AC258" s="30"/>
      <c r="AD258" s="30"/>
      <c r="AE258" s="30"/>
      <c r="AT258" s="16" t="s">
        <v>133</v>
      </c>
      <c r="AU258" s="16" t="s">
        <v>79</v>
      </c>
    </row>
    <row r="259" spans="1:65" s="2" customFormat="1" ht="29.25" x14ac:dyDescent="0.2">
      <c r="A259" s="30"/>
      <c r="B259" s="31"/>
      <c r="C259" s="32"/>
      <c r="D259" s="180" t="s">
        <v>142</v>
      </c>
      <c r="E259" s="32"/>
      <c r="F259" s="205" t="s">
        <v>440</v>
      </c>
      <c r="G259" s="32"/>
      <c r="H259" s="32"/>
      <c r="I259" s="32"/>
      <c r="J259" s="32"/>
      <c r="K259" s="32"/>
      <c r="L259" s="32"/>
      <c r="M259" s="35"/>
      <c r="N259" s="182"/>
      <c r="O259" s="183"/>
      <c r="P259" s="60"/>
      <c r="Q259" s="60"/>
      <c r="R259" s="60"/>
      <c r="S259" s="60"/>
      <c r="T259" s="60"/>
      <c r="U259" s="60"/>
      <c r="V259" s="60"/>
      <c r="W259" s="60"/>
      <c r="X259" s="61"/>
      <c r="Y259" s="30"/>
      <c r="Z259" s="30"/>
      <c r="AA259" s="30"/>
      <c r="AB259" s="30"/>
      <c r="AC259" s="30"/>
      <c r="AD259" s="30"/>
      <c r="AE259" s="30"/>
      <c r="AT259" s="16" t="s">
        <v>142</v>
      </c>
      <c r="AU259" s="16" t="s">
        <v>79</v>
      </c>
    </row>
    <row r="260" spans="1:65" s="13" customFormat="1" ht="11.25" x14ac:dyDescent="0.2">
      <c r="B260" s="186"/>
      <c r="C260" s="187"/>
      <c r="D260" s="180" t="s">
        <v>135</v>
      </c>
      <c r="E260" s="188" t="s">
        <v>18</v>
      </c>
      <c r="F260" s="189" t="s">
        <v>441</v>
      </c>
      <c r="G260" s="187"/>
      <c r="H260" s="190">
        <v>2</v>
      </c>
      <c r="I260" s="187"/>
      <c r="J260" s="187"/>
      <c r="K260" s="187"/>
      <c r="L260" s="187"/>
      <c r="M260" s="191"/>
      <c r="N260" s="192"/>
      <c r="O260" s="193"/>
      <c r="P260" s="193"/>
      <c r="Q260" s="193"/>
      <c r="R260" s="193"/>
      <c r="S260" s="193"/>
      <c r="T260" s="193"/>
      <c r="U260" s="193"/>
      <c r="V260" s="193"/>
      <c r="W260" s="193"/>
      <c r="X260" s="194"/>
      <c r="AT260" s="195" t="s">
        <v>135</v>
      </c>
      <c r="AU260" s="195" t="s">
        <v>79</v>
      </c>
      <c r="AV260" s="13" t="s">
        <v>79</v>
      </c>
      <c r="AW260" s="13" t="s">
        <v>5</v>
      </c>
      <c r="AX260" s="13" t="s">
        <v>77</v>
      </c>
      <c r="AY260" s="195" t="s">
        <v>121</v>
      </c>
    </row>
    <row r="261" spans="1:65" s="2" customFormat="1" ht="24.2" customHeight="1" x14ac:dyDescent="0.2">
      <c r="A261" s="30"/>
      <c r="B261" s="31"/>
      <c r="C261" s="167" t="s">
        <v>442</v>
      </c>
      <c r="D261" s="167" t="s">
        <v>124</v>
      </c>
      <c r="E261" s="168" t="s">
        <v>443</v>
      </c>
      <c r="F261" s="169" t="s">
        <v>444</v>
      </c>
      <c r="G261" s="170" t="s">
        <v>232</v>
      </c>
      <c r="H261" s="171">
        <v>1.198</v>
      </c>
      <c r="I261" s="172">
        <v>0</v>
      </c>
      <c r="J261" s="172">
        <v>261</v>
      </c>
      <c r="K261" s="172">
        <f>ROUND(P261*H261,2)</f>
        <v>312.68</v>
      </c>
      <c r="L261" s="169" t="s">
        <v>128</v>
      </c>
      <c r="M261" s="35"/>
      <c r="N261" s="173" t="s">
        <v>18</v>
      </c>
      <c r="O261" s="174" t="s">
        <v>38</v>
      </c>
      <c r="P261" s="175">
        <f>I261+J261</f>
        <v>261</v>
      </c>
      <c r="Q261" s="175">
        <f>ROUND(I261*H261,2)</f>
        <v>0</v>
      </c>
      <c r="R261" s="175">
        <f>ROUND(J261*H261,2)</f>
        <v>312.68</v>
      </c>
      <c r="S261" s="176">
        <v>0.42399999999999999</v>
      </c>
      <c r="T261" s="176">
        <f>S261*H261</f>
        <v>0.50795199999999996</v>
      </c>
      <c r="U261" s="176">
        <v>0</v>
      </c>
      <c r="V261" s="176">
        <f>U261*H261</f>
        <v>0</v>
      </c>
      <c r="W261" s="176">
        <v>0</v>
      </c>
      <c r="X261" s="177">
        <f>W261*H261</f>
        <v>0</v>
      </c>
      <c r="Y261" s="30"/>
      <c r="Z261" s="30"/>
      <c r="AA261" s="30"/>
      <c r="AB261" s="30"/>
      <c r="AC261" s="30"/>
      <c r="AD261" s="30"/>
      <c r="AE261" s="30"/>
      <c r="AR261" s="178" t="s">
        <v>248</v>
      </c>
      <c r="AT261" s="178" t="s">
        <v>124</v>
      </c>
      <c r="AU261" s="178" t="s">
        <v>79</v>
      </c>
      <c r="AY261" s="16" t="s">
        <v>121</v>
      </c>
      <c r="BE261" s="179">
        <f>IF(O261="základní",K261,0)</f>
        <v>312.68</v>
      </c>
      <c r="BF261" s="179">
        <f>IF(O261="snížená",K261,0)</f>
        <v>0</v>
      </c>
      <c r="BG261" s="179">
        <f>IF(O261="zákl. přenesená",K261,0)</f>
        <v>0</v>
      </c>
      <c r="BH261" s="179">
        <f>IF(O261="sníž. přenesená",K261,0)</f>
        <v>0</v>
      </c>
      <c r="BI261" s="179">
        <f>IF(O261="nulová",K261,0)</f>
        <v>0</v>
      </c>
      <c r="BJ261" s="16" t="s">
        <v>77</v>
      </c>
      <c r="BK261" s="179">
        <f>ROUND(P261*H261,2)</f>
        <v>312.68</v>
      </c>
      <c r="BL261" s="16" t="s">
        <v>248</v>
      </c>
      <c r="BM261" s="178" t="s">
        <v>445</v>
      </c>
    </row>
    <row r="262" spans="1:65" s="2" customFormat="1" ht="11.25" x14ac:dyDescent="0.2">
      <c r="A262" s="30"/>
      <c r="B262" s="31"/>
      <c r="C262" s="32"/>
      <c r="D262" s="180" t="s">
        <v>131</v>
      </c>
      <c r="E262" s="32"/>
      <c r="F262" s="181" t="s">
        <v>446</v>
      </c>
      <c r="G262" s="32"/>
      <c r="H262" s="32"/>
      <c r="I262" s="32"/>
      <c r="J262" s="32"/>
      <c r="K262" s="32"/>
      <c r="L262" s="32"/>
      <c r="M262" s="35"/>
      <c r="N262" s="182"/>
      <c r="O262" s="183"/>
      <c r="P262" s="60"/>
      <c r="Q262" s="60"/>
      <c r="R262" s="60"/>
      <c r="S262" s="60"/>
      <c r="T262" s="60"/>
      <c r="U262" s="60"/>
      <c r="V262" s="60"/>
      <c r="W262" s="60"/>
      <c r="X262" s="61"/>
      <c r="Y262" s="30"/>
      <c r="Z262" s="30"/>
      <c r="AA262" s="30"/>
      <c r="AB262" s="30"/>
      <c r="AC262" s="30"/>
      <c r="AD262" s="30"/>
      <c r="AE262" s="30"/>
      <c r="AT262" s="16" t="s">
        <v>131</v>
      </c>
      <c r="AU262" s="16" t="s">
        <v>79</v>
      </c>
    </row>
    <row r="263" spans="1:65" s="2" customFormat="1" ht="11.25" x14ac:dyDescent="0.2">
      <c r="A263" s="30"/>
      <c r="B263" s="31"/>
      <c r="C263" s="32"/>
      <c r="D263" s="184" t="s">
        <v>133</v>
      </c>
      <c r="E263" s="32"/>
      <c r="F263" s="185" t="s">
        <v>447</v>
      </c>
      <c r="G263" s="32"/>
      <c r="H263" s="32"/>
      <c r="I263" s="32"/>
      <c r="J263" s="32"/>
      <c r="K263" s="32"/>
      <c r="L263" s="32"/>
      <c r="M263" s="35"/>
      <c r="N263" s="182"/>
      <c r="O263" s="183"/>
      <c r="P263" s="60"/>
      <c r="Q263" s="60"/>
      <c r="R263" s="60"/>
      <c r="S263" s="60"/>
      <c r="T263" s="60"/>
      <c r="U263" s="60"/>
      <c r="V263" s="60"/>
      <c r="W263" s="60"/>
      <c r="X263" s="61"/>
      <c r="Y263" s="30"/>
      <c r="Z263" s="30"/>
      <c r="AA263" s="30"/>
      <c r="AB263" s="30"/>
      <c r="AC263" s="30"/>
      <c r="AD263" s="30"/>
      <c r="AE263" s="30"/>
      <c r="AT263" s="16" t="s">
        <v>133</v>
      </c>
      <c r="AU263" s="16" t="s">
        <v>79</v>
      </c>
    </row>
    <row r="264" spans="1:65" s="12" customFormat="1" ht="25.9" customHeight="1" x14ac:dyDescent="0.2">
      <c r="B264" s="151"/>
      <c r="C264" s="152"/>
      <c r="D264" s="153" t="s">
        <v>68</v>
      </c>
      <c r="E264" s="154" t="s">
        <v>448</v>
      </c>
      <c r="F264" s="154" t="s">
        <v>449</v>
      </c>
      <c r="G264" s="152"/>
      <c r="H264" s="152"/>
      <c r="I264" s="152"/>
      <c r="J264" s="152"/>
      <c r="K264" s="155">
        <f>BK264</f>
        <v>13715</v>
      </c>
      <c r="L264" s="152"/>
      <c r="M264" s="156"/>
      <c r="N264" s="157"/>
      <c r="O264" s="158"/>
      <c r="P264" s="158"/>
      <c r="Q264" s="159">
        <f>SUM(Q265:Q276)</f>
        <v>0</v>
      </c>
      <c r="R264" s="159">
        <f>SUM(R265:R276)</f>
        <v>13715</v>
      </c>
      <c r="S264" s="158"/>
      <c r="T264" s="160">
        <f>SUM(T265:T276)</f>
        <v>35</v>
      </c>
      <c r="U264" s="158"/>
      <c r="V264" s="160">
        <f>SUM(V265:V276)</f>
        <v>0</v>
      </c>
      <c r="W264" s="158"/>
      <c r="X264" s="161">
        <f>SUM(X265:X276)</f>
        <v>0</v>
      </c>
      <c r="AR264" s="162" t="s">
        <v>151</v>
      </c>
      <c r="AT264" s="163" t="s">
        <v>68</v>
      </c>
      <c r="AU264" s="163" t="s">
        <v>69</v>
      </c>
      <c r="AY264" s="162" t="s">
        <v>121</v>
      </c>
      <c r="BK264" s="164">
        <f>SUM(BK265:BK276)</f>
        <v>13715</v>
      </c>
    </row>
    <row r="265" spans="1:65" s="2" customFormat="1" ht="24.2" customHeight="1" x14ac:dyDescent="0.2">
      <c r="A265" s="30"/>
      <c r="B265" s="31"/>
      <c r="C265" s="167" t="s">
        <v>450</v>
      </c>
      <c r="D265" s="167" t="s">
        <v>124</v>
      </c>
      <c r="E265" s="168" t="s">
        <v>451</v>
      </c>
      <c r="F265" s="169" t="s">
        <v>452</v>
      </c>
      <c r="G265" s="170" t="s">
        <v>453</v>
      </c>
      <c r="H265" s="171">
        <v>15</v>
      </c>
      <c r="I265" s="172">
        <v>0</v>
      </c>
      <c r="J265" s="172">
        <v>309</v>
      </c>
      <c r="K265" s="172">
        <f>ROUND(P265*H265,2)</f>
        <v>4635</v>
      </c>
      <c r="L265" s="169" t="s">
        <v>128</v>
      </c>
      <c r="M265" s="35"/>
      <c r="N265" s="173" t="s">
        <v>18</v>
      </c>
      <c r="O265" s="174" t="s">
        <v>38</v>
      </c>
      <c r="P265" s="175">
        <f>I265+J265</f>
        <v>309</v>
      </c>
      <c r="Q265" s="175">
        <f>ROUND(I265*H265,2)</f>
        <v>0</v>
      </c>
      <c r="R265" s="175">
        <f>ROUND(J265*H265,2)</f>
        <v>4635</v>
      </c>
      <c r="S265" s="176">
        <v>1</v>
      </c>
      <c r="T265" s="176">
        <f>S265*H265</f>
        <v>15</v>
      </c>
      <c r="U265" s="176">
        <v>0</v>
      </c>
      <c r="V265" s="176">
        <f>U265*H265</f>
        <v>0</v>
      </c>
      <c r="W265" s="176">
        <v>0</v>
      </c>
      <c r="X265" s="177">
        <f>W265*H265</f>
        <v>0</v>
      </c>
      <c r="Y265" s="30"/>
      <c r="Z265" s="30"/>
      <c r="AA265" s="30"/>
      <c r="AB265" s="30"/>
      <c r="AC265" s="30"/>
      <c r="AD265" s="30"/>
      <c r="AE265" s="30"/>
      <c r="AR265" s="178" t="s">
        <v>454</v>
      </c>
      <c r="AT265" s="178" t="s">
        <v>124</v>
      </c>
      <c r="AU265" s="178" t="s">
        <v>77</v>
      </c>
      <c r="AY265" s="16" t="s">
        <v>121</v>
      </c>
      <c r="BE265" s="179">
        <f>IF(O265="základní",K265,0)</f>
        <v>4635</v>
      </c>
      <c r="BF265" s="179">
        <f>IF(O265="snížená",K265,0)</f>
        <v>0</v>
      </c>
      <c r="BG265" s="179">
        <f>IF(O265="zákl. přenesená",K265,0)</f>
        <v>0</v>
      </c>
      <c r="BH265" s="179">
        <f>IF(O265="sníž. přenesená",K265,0)</f>
        <v>0</v>
      </c>
      <c r="BI265" s="179">
        <f>IF(O265="nulová",K265,0)</f>
        <v>0</v>
      </c>
      <c r="BJ265" s="16" t="s">
        <v>77</v>
      </c>
      <c r="BK265" s="179">
        <f>ROUND(P265*H265,2)</f>
        <v>4635</v>
      </c>
      <c r="BL265" s="16" t="s">
        <v>454</v>
      </c>
      <c r="BM265" s="178" t="s">
        <v>455</v>
      </c>
    </row>
    <row r="266" spans="1:65" s="2" customFormat="1" ht="11.25" x14ac:dyDescent="0.2">
      <c r="A266" s="30"/>
      <c r="B266" s="31"/>
      <c r="C266" s="32"/>
      <c r="D266" s="180" t="s">
        <v>131</v>
      </c>
      <c r="E266" s="32"/>
      <c r="F266" s="181" t="s">
        <v>456</v>
      </c>
      <c r="G266" s="32"/>
      <c r="H266" s="32"/>
      <c r="I266" s="32"/>
      <c r="J266" s="32"/>
      <c r="K266" s="32"/>
      <c r="L266" s="32"/>
      <c r="M266" s="35"/>
      <c r="N266" s="182"/>
      <c r="O266" s="183"/>
      <c r="P266" s="60"/>
      <c r="Q266" s="60"/>
      <c r="R266" s="60"/>
      <c r="S266" s="60"/>
      <c r="T266" s="60"/>
      <c r="U266" s="60"/>
      <c r="V266" s="60"/>
      <c r="W266" s="60"/>
      <c r="X266" s="61"/>
      <c r="Y266" s="30"/>
      <c r="Z266" s="30"/>
      <c r="AA266" s="30"/>
      <c r="AB266" s="30"/>
      <c r="AC266" s="30"/>
      <c r="AD266" s="30"/>
      <c r="AE266" s="30"/>
      <c r="AT266" s="16" t="s">
        <v>131</v>
      </c>
      <c r="AU266" s="16" t="s">
        <v>77</v>
      </c>
    </row>
    <row r="267" spans="1:65" s="2" customFormat="1" ht="11.25" x14ac:dyDescent="0.2">
      <c r="A267" s="30"/>
      <c r="B267" s="31"/>
      <c r="C267" s="32"/>
      <c r="D267" s="184" t="s">
        <v>133</v>
      </c>
      <c r="E267" s="32"/>
      <c r="F267" s="185" t="s">
        <v>457</v>
      </c>
      <c r="G267" s="32"/>
      <c r="H267" s="32"/>
      <c r="I267" s="32"/>
      <c r="J267" s="32"/>
      <c r="K267" s="32"/>
      <c r="L267" s="32"/>
      <c r="M267" s="35"/>
      <c r="N267" s="182"/>
      <c r="O267" s="183"/>
      <c r="P267" s="60"/>
      <c r="Q267" s="60"/>
      <c r="R267" s="60"/>
      <c r="S267" s="60"/>
      <c r="T267" s="60"/>
      <c r="U267" s="60"/>
      <c r="V267" s="60"/>
      <c r="W267" s="60"/>
      <c r="X267" s="61"/>
      <c r="Y267" s="30"/>
      <c r="Z267" s="30"/>
      <c r="AA267" s="30"/>
      <c r="AB267" s="30"/>
      <c r="AC267" s="30"/>
      <c r="AD267" s="30"/>
      <c r="AE267" s="30"/>
      <c r="AT267" s="16" t="s">
        <v>133</v>
      </c>
      <c r="AU267" s="16" t="s">
        <v>77</v>
      </c>
    </row>
    <row r="268" spans="1:65" s="2" customFormat="1" ht="19.5" x14ac:dyDescent="0.2">
      <c r="A268" s="30"/>
      <c r="B268" s="31"/>
      <c r="C268" s="32"/>
      <c r="D268" s="180" t="s">
        <v>142</v>
      </c>
      <c r="E268" s="32"/>
      <c r="F268" s="205" t="s">
        <v>458</v>
      </c>
      <c r="G268" s="32"/>
      <c r="H268" s="32"/>
      <c r="I268" s="32"/>
      <c r="J268" s="32"/>
      <c r="K268" s="32"/>
      <c r="L268" s="32"/>
      <c r="M268" s="35"/>
      <c r="N268" s="182"/>
      <c r="O268" s="183"/>
      <c r="P268" s="60"/>
      <c r="Q268" s="60"/>
      <c r="R268" s="60"/>
      <c r="S268" s="60"/>
      <c r="T268" s="60"/>
      <c r="U268" s="60"/>
      <c r="V268" s="60"/>
      <c r="W268" s="60"/>
      <c r="X268" s="61"/>
      <c r="Y268" s="30"/>
      <c r="Z268" s="30"/>
      <c r="AA268" s="30"/>
      <c r="AB268" s="30"/>
      <c r="AC268" s="30"/>
      <c r="AD268" s="30"/>
      <c r="AE268" s="30"/>
      <c r="AT268" s="16" t="s">
        <v>142</v>
      </c>
      <c r="AU268" s="16" t="s">
        <v>77</v>
      </c>
    </row>
    <row r="269" spans="1:65" s="2" customFormat="1" ht="24.2" customHeight="1" x14ac:dyDescent="0.2">
      <c r="A269" s="30"/>
      <c r="B269" s="31"/>
      <c r="C269" s="167" t="s">
        <v>459</v>
      </c>
      <c r="D269" s="167" t="s">
        <v>124</v>
      </c>
      <c r="E269" s="168" t="s">
        <v>460</v>
      </c>
      <c r="F269" s="169" t="s">
        <v>461</v>
      </c>
      <c r="G269" s="170" t="s">
        <v>453</v>
      </c>
      <c r="H269" s="171">
        <v>10</v>
      </c>
      <c r="I269" s="172">
        <v>0</v>
      </c>
      <c r="J269" s="172">
        <v>474</v>
      </c>
      <c r="K269" s="172">
        <f>ROUND(P269*H269,2)</f>
        <v>4740</v>
      </c>
      <c r="L269" s="169" t="s">
        <v>128</v>
      </c>
      <c r="M269" s="35"/>
      <c r="N269" s="173" t="s">
        <v>18</v>
      </c>
      <c r="O269" s="174" t="s">
        <v>38</v>
      </c>
      <c r="P269" s="175">
        <f>I269+J269</f>
        <v>474</v>
      </c>
      <c r="Q269" s="175">
        <f>ROUND(I269*H269,2)</f>
        <v>0</v>
      </c>
      <c r="R269" s="175">
        <f>ROUND(J269*H269,2)</f>
        <v>4740</v>
      </c>
      <c r="S269" s="176">
        <v>1</v>
      </c>
      <c r="T269" s="176">
        <f>S269*H269</f>
        <v>10</v>
      </c>
      <c r="U269" s="176">
        <v>0</v>
      </c>
      <c r="V269" s="176">
        <f>U269*H269</f>
        <v>0</v>
      </c>
      <c r="W269" s="176">
        <v>0</v>
      </c>
      <c r="X269" s="177">
        <f>W269*H269</f>
        <v>0</v>
      </c>
      <c r="Y269" s="30"/>
      <c r="Z269" s="30"/>
      <c r="AA269" s="30"/>
      <c r="AB269" s="30"/>
      <c r="AC269" s="30"/>
      <c r="AD269" s="30"/>
      <c r="AE269" s="30"/>
      <c r="AR269" s="178" t="s">
        <v>454</v>
      </c>
      <c r="AT269" s="178" t="s">
        <v>124</v>
      </c>
      <c r="AU269" s="178" t="s">
        <v>77</v>
      </c>
      <c r="AY269" s="16" t="s">
        <v>121</v>
      </c>
      <c r="BE269" s="179">
        <f>IF(O269="základní",K269,0)</f>
        <v>4740</v>
      </c>
      <c r="BF269" s="179">
        <f>IF(O269="snížená",K269,0)</f>
        <v>0</v>
      </c>
      <c r="BG269" s="179">
        <f>IF(O269="zákl. přenesená",K269,0)</f>
        <v>0</v>
      </c>
      <c r="BH269" s="179">
        <f>IF(O269="sníž. přenesená",K269,0)</f>
        <v>0</v>
      </c>
      <c r="BI269" s="179">
        <f>IF(O269="nulová",K269,0)</f>
        <v>0</v>
      </c>
      <c r="BJ269" s="16" t="s">
        <v>77</v>
      </c>
      <c r="BK269" s="179">
        <f>ROUND(P269*H269,2)</f>
        <v>4740</v>
      </c>
      <c r="BL269" s="16" t="s">
        <v>454</v>
      </c>
      <c r="BM269" s="178" t="s">
        <v>462</v>
      </c>
    </row>
    <row r="270" spans="1:65" s="2" customFormat="1" ht="11.25" x14ac:dyDescent="0.2">
      <c r="A270" s="30"/>
      <c r="B270" s="31"/>
      <c r="C270" s="32"/>
      <c r="D270" s="180" t="s">
        <v>131</v>
      </c>
      <c r="E270" s="32"/>
      <c r="F270" s="181" t="s">
        <v>463</v>
      </c>
      <c r="G270" s="32"/>
      <c r="H270" s="32"/>
      <c r="I270" s="32"/>
      <c r="J270" s="32"/>
      <c r="K270" s="32"/>
      <c r="L270" s="32"/>
      <c r="M270" s="35"/>
      <c r="N270" s="182"/>
      <c r="O270" s="183"/>
      <c r="P270" s="60"/>
      <c r="Q270" s="60"/>
      <c r="R270" s="60"/>
      <c r="S270" s="60"/>
      <c r="T270" s="60"/>
      <c r="U270" s="60"/>
      <c r="V270" s="60"/>
      <c r="W270" s="60"/>
      <c r="X270" s="61"/>
      <c r="Y270" s="30"/>
      <c r="Z270" s="30"/>
      <c r="AA270" s="30"/>
      <c r="AB270" s="30"/>
      <c r="AC270" s="30"/>
      <c r="AD270" s="30"/>
      <c r="AE270" s="30"/>
      <c r="AT270" s="16" t="s">
        <v>131</v>
      </c>
      <c r="AU270" s="16" t="s">
        <v>77</v>
      </c>
    </row>
    <row r="271" spans="1:65" s="2" customFormat="1" ht="11.25" x14ac:dyDescent="0.2">
      <c r="A271" s="30"/>
      <c r="B271" s="31"/>
      <c r="C271" s="32"/>
      <c r="D271" s="184" t="s">
        <v>133</v>
      </c>
      <c r="E271" s="32"/>
      <c r="F271" s="185" t="s">
        <v>464</v>
      </c>
      <c r="G271" s="32"/>
      <c r="H271" s="32"/>
      <c r="I271" s="32"/>
      <c r="J271" s="32"/>
      <c r="K271" s="32"/>
      <c r="L271" s="32"/>
      <c r="M271" s="35"/>
      <c r="N271" s="182"/>
      <c r="O271" s="183"/>
      <c r="P271" s="60"/>
      <c r="Q271" s="60"/>
      <c r="R271" s="60"/>
      <c r="S271" s="60"/>
      <c r="T271" s="60"/>
      <c r="U271" s="60"/>
      <c r="V271" s="60"/>
      <c r="W271" s="60"/>
      <c r="X271" s="61"/>
      <c r="Y271" s="30"/>
      <c r="Z271" s="30"/>
      <c r="AA271" s="30"/>
      <c r="AB271" s="30"/>
      <c r="AC271" s="30"/>
      <c r="AD271" s="30"/>
      <c r="AE271" s="30"/>
      <c r="AT271" s="16" t="s">
        <v>133</v>
      </c>
      <c r="AU271" s="16" t="s">
        <v>77</v>
      </c>
    </row>
    <row r="272" spans="1:65" s="2" customFormat="1" ht="19.5" x14ac:dyDescent="0.2">
      <c r="A272" s="30"/>
      <c r="B272" s="31"/>
      <c r="C272" s="32"/>
      <c r="D272" s="180" t="s">
        <v>142</v>
      </c>
      <c r="E272" s="32"/>
      <c r="F272" s="205" t="s">
        <v>458</v>
      </c>
      <c r="G272" s="32"/>
      <c r="H272" s="32"/>
      <c r="I272" s="32"/>
      <c r="J272" s="32"/>
      <c r="K272" s="32"/>
      <c r="L272" s="32"/>
      <c r="M272" s="35"/>
      <c r="N272" s="182"/>
      <c r="O272" s="183"/>
      <c r="P272" s="60"/>
      <c r="Q272" s="60"/>
      <c r="R272" s="60"/>
      <c r="S272" s="60"/>
      <c r="T272" s="60"/>
      <c r="U272" s="60"/>
      <c r="V272" s="60"/>
      <c r="W272" s="60"/>
      <c r="X272" s="61"/>
      <c r="Y272" s="30"/>
      <c r="Z272" s="30"/>
      <c r="AA272" s="30"/>
      <c r="AB272" s="30"/>
      <c r="AC272" s="30"/>
      <c r="AD272" s="30"/>
      <c r="AE272" s="30"/>
      <c r="AT272" s="16" t="s">
        <v>142</v>
      </c>
      <c r="AU272" s="16" t="s">
        <v>77</v>
      </c>
    </row>
    <row r="273" spans="1:65" s="2" customFormat="1" ht="24.2" customHeight="1" x14ac:dyDescent="0.2">
      <c r="A273" s="30"/>
      <c r="B273" s="31"/>
      <c r="C273" s="167" t="s">
        <v>465</v>
      </c>
      <c r="D273" s="167" t="s">
        <v>124</v>
      </c>
      <c r="E273" s="168" t="s">
        <v>466</v>
      </c>
      <c r="F273" s="169" t="s">
        <v>467</v>
      </c>
      <c r="G273" s="170" t="s">
        <v>453</v>
      </c>
      <c r="H273" s="171">
        <v>10</v>
      </c>
      <c r="I273" s="172">
        <v>0</v>
      </c>
      <c r="J273" s="172">
        <v>434</v>
      </c>
      <c r="K273" s="172">
        <f>ROUND(P273*H273,2)</f>
        <v>4340</v>
      </c>
      <c r="L273" s="169" t="s">
        <v>128</v>
      </c>
      <c r="M273" s="35"/>
      <c r="N273" s="173" t="s">
        <v>18</v>
      </c>
      <c r="O273" s="174" t="s">
        <v>38</v>
      </c>
      <c r="P273" s="175">
        <f>I273+J273</f>
        <v>434</v>
      </c>
      <c r="Q273" s="175">
        <f>ROUND(I273*H273,2)</f>
        <v>0</v>
      </c>
      <c r="R273" s="175">
        <f>ROUND(J273*H273,2)</f>
        <v>4340</v>
      </c>
      <c r="S273" s="176">
        <v>1</v>
      </c>
      <c r="T273" s="176">
        <f>S273*H273</f>
        <v>10</v>
      </c>
      <c r="U273" s="176">
        <v>0</v>
      </c>
      <c r="V273" s="176">
        <f>U273*H273</f>
        <v>0</v>
      </c>
      <c r="W273" s="176">
        <v>0</v>
      </c>
      <c r="X273" s="177">
        <f>W273*H273</f>
        <v>0</v>
      </c>
      <c r="Y273" s="30"/>
      <c r="Z273" s="30"/>
      <c r="AA273" s="30"/>
      <c r="AB273" s="30"/>
      <c r="AC273" s="30"/>
      <c r="AD273" s="30"/>
      <c r="AE273" s="30"/>
      <c r="AR273" s="178" t="s">
        <v>454</v>
      </c>
      <c r="AT273" s="178" t="s">
        <v>124</v>
      </c>
      <c r="AU273" s="178" t="s">
        <v>77</v>
      </c>
      <c r="AY273" s="16" t="s">
        <v>121</v>
      </c>
      <c r="BE273" s="179">
        <f>IF(O273="základní",K273,0)</f>
        <v>4340</v>
      </c>
      <c r="BF273" s="179">
        <f>IF(O273="snížená",K273,0)</f>
        <v>0</v>
      </c>
      <c r="BG273" s="179">
        <f>IF(O273="zákl. přenesená",K273,0)</f>
        <v>0</v>
      </c>
      <c r="BH273" s="179">
        <f>IF(O273="sníž. přenesená",K273,0)</f>
        <v>0</v>
      </c>
      <c r="BI273" s="179">
        <f>IF(O273="nulová",K273,0)</f>
        <v>0</v>
      </c>
      <c r="BJ273" s="16" t="s">
        <v>77</v>
      </c>
      <c r="BK273" s="179">
        <f>ROUND(P273*H273,2)</f>
        <v>4340</v>
      </c>
      <c r="BL273" s="16" t="s">
        <v>454</v>
      </c>
      <c r="BM273" s="178" t="s">
        <v>468</v>
      </c>
    </row>
    <row r="274" spans="1:65" s="2" customFormat="1" ht="11.25" x14ac:dyDescent="0.2">
      <c r="A274" s="30"/>
      <c r="B274" s="31"/>
      <c r="C274" s="32"/>
      <c r="D274" s="180" t="s">
        <v>131</v>
      </c>
      <c r="E274" s="32"/>
      <c r="F274" s="181" t="s">
        <v>469</v>
      </c>
      <c r="G274" s="32"/>
      <c r="H274" s="32"/>
      <c r="I274" s="32"/>
      <c r="J274" s="32"/>
      <c r="K274" s="32"/>
      <c r="L274" s="32"/>
      <c r="M274" s="35"/>
      <c r="N274" s="182"/>
      <c r="O274" s="183"/>
      <c r="P274" s="60"/>
      <c r="Q274" s="60"/>
      <c r="R274" s="60"/>
      <c r="S274" s="60"/>
      <c r="T274" s="60"/>
      <c r="U274" s="60"/>
      <c r="V274" s="60"/>
      <c r="W274" s="60"/>
      <c r="X274" s="61"/>
      <c r="Y274" s="30"/>
      <c r="Z274" s="30"/>
      <c r="AA274" s="30"/>
      <c r="AB274" s="30"/>
      <c r="AC274" s="30"/>
      <c r="AD274" s="30"/>
      <c r="AE274" s="30"/>
      <c r="AT274" s="16" t="s">
        <v>131</v>
      </c>
      <c r="AU274" s="16" t="s">
        <v>77</v>
      </c>
    </row>
    <row r="275" spans="1:65" s="2" customFormat="1" ht="11.25" x14ac:dyDescent="0.2">
      <c r="A275" s="30"/>
      <c r="B275" s="31"/>
      <c r="C275" s="32"/>
      <c r="D275" s="184" t="s">
        <v>133</v>
      </c>
      <c r="E275" s="32"/>
      <c r="F275" s="185" t="s">
        <v>470</v>
      </c>
      <c r="G275" s="32"/>
      <c r="H275" s="32"/>
      <c r="I275" s="32"/>
      <c r="J275" s="32"/>
      <c r="K275" s="32"/>
      <c r="L275" s="32"/>
      <c r="M275" s="35"/>
      <c r="N275" s="182"/>
      <c r="O275" s="183"/>
      <c r="P275" s="60"/>
      <c r="Q275" s="60"/>
      <c r="R275" s="60"/>
      <c r="S275" s="60"/>
      <c r="T275" s="60"/>
      <c r="U275" s="60"/>
      <c r="V275" s="60"/>
      <c r="W275" s="60"/>
      <c r="X275" s="61"/>
      <c r="Y275" s="30"/>
      <c r="Z275" s="30"/>
      <c r="AA275" s="30"/>
      <c r="AB275" s="30"/>
      <c r="AC275" s="30"/>
      <c r="AD275" s="30"/>
      <c r="AE275" s="30"/>
      <c r="AT275" s="16" t="s">
        <v>133</v>
      </c>
      <c r="AU275" s="16" t="s">
        <v>77</v>
      </c>
    </row>
    <row r="276" spans="1:65" s="2" customFormat="1" ht="19.5" x14ac:dyDescent="0.2">
      <c r="A276" s="30"/>
      <c r="B276" s="31"/>
      <c r="C276" s="32"/>
      <c r="D276" s="180" t="s">
        <v>142</v>
      </c>
      <c r="E276" s="32"/>
      <c r="F276" s="205" t="s">
        <v>458</v>
      </c>
      <c r="G276" s="32"/>
      <c r="H276" s="32"/>
      <c r="I276" s="32"/>
      <c r="J276" s="32"/>
      <c r="K276" s="32"/>
      <c r="L276" s="32"/>
      <c r="M276" s="35"/>
      <c r="N276" s="182"/>
      <c r="O276" s="183"/>
      <c r="P276" s="60"/>
      <c r="Q276" s="60"/>
      <c r="R276" s="60"/>
      <c r="S276" s="60"/>
      <c r="T276" s="60"/>
      <c r="U276" s="60"/>
      <c r="V276" s="60"/>
      <c r="W276" s="60"/>
      <c r="X276" s="61"/>
      <c r="Y276" s="30"/>
      <c r="Z276" s="30"/>
      <c r="AA276" s="30"/>
      <c r="AB276" s="30"/>
      <c r="AC276" s="30"/>
      <c r="AD276" s="30"/>
      <c r="AE276" s="30"/>
      <c r="AT276" s="16" t="s">
        <v>142</v>
      </c>
      <c r="AU276" s="16" t="s">
        <v>77</v>
      </c>
    </row>
    <row r="277" spans="1:65" s="12" customFormat="1" ht="25.9" customHeight="1" x14ac:dyDescent="0.2">
      <c r="B277" s="151"/>
      <c r="C277" s="152"/>
      <c r="D277" s="153" t="s">
        <v>68</v>
      </c>
      <c r="E277" s="154" t="s">
        <v>471</v>
      </c>
      <c r="F277" s="154" t="s">
        <v>472</v>
      </c>
      <c r="G277" s="152"/>
      <c r="H277" s="152"/>
      <c r="I277" s="152"/>
      <c r="J277" s="152"/>
      <c r="K277" s="155">
        <f>BK277</f>
        <v>22000</v>
      </c>
      <c r="L277" s="152"/>
      <c r="M277" s="156"/>
      <c r="N277" s="157"/>
      <c r="O277" s="158"/>
      <c r="P277" s="158"/>
      <c r="Q277" s="159">
        <f>Q278+Q288</f>
        <v>0</v>
      </c>
      <c r="R277" s="159">
        <f>R278+R288</f>
        <v>22000</v>
      </c>
      <c r="S277" s="158"/>
      <c r="T277" s="160">
        <f>T278+T288</f>
        <v>0</v>
      </c>
      <c r="U277" s="158"/>
      <c r="V277" s="160">
        <f>V278+V288</f>
        <v>0</v>
      </c>
      <c r="W277" s="158"/>
      <c r="X277" s="161">
        <f>X278+X288</f>
        <v>0</v>
      </c>
      <c r="AR277" s="162" t="s">
        <v>156</v>
      </c>
      <c r="AT277" s="163" t="s">
        <v>68</v>
      </c>
      <c r="AU277" s="163" t="s">
        <v>69</v>
      </c>
      <c r="AY277" s="162" t="s">
        <v>121</v>
      </c>
      <c r="BK277" s="164">
        <f>BK278+BK288</f>
        <v>22000</v>
      </c>
    </row>
    <row r="278" spans="1:65" s="12" customFormat="1" ht="22.9" customHeight="1" x14ac:dyDescent="0.2">
      <c r="B278" s="151"/>
      <c r="C278" s="152"/>
      <c r="D278" s="153" t="s">
        <v>68</v>
      </c>
      <c r="E278" s="165" t="s">
        <v>473</v>
      </c>
      <c r="F278" s="165" t="s">
        <v>474</v>
      </c>
      <c r="G278" s="152"/>
      <c r="H278" s="152"/>
      <c r="I278" s="152"/>
      <c r="J278" s="152"/>
      <c r="K278" s="166">
        <f>BK278</f>
        <v>17000</v>
      </c>
      <c r="L278" s="152"/>
      <c r="M278" s="156"/>
      <c r="N278" s="157"/>
      <c r="O278" s="158"/>
      <c r="P278" s="158"/>
      <c r="Q278" s="159">
        <f>SUM(Q279:Q287)</f>
        <v>0</v>
      </c>
      <c r="R278" s="159">
        <f>SUM(R279:R287)</f>
        <v>17000</v>
      </c>
      <c r="S278" s="158"/>
      <c r="T278" s="160">
        <f>SUM(T279:T287)</f>
        <v>0</v>
      </c>
      <c r="U278" s="158"/>
      <c r="V278" s="160">
        <f>SUM(V279:V287)</f>
        <v>0</v>
      </c>
      <c r="W278" s="158"/>
      <c r="X278" s="161">
        <f>SUM(X279:X287)</f>
        <v>0</v>
      </c>
      <c r="AR278" s="162" t="s">
        <v>156</v>
      </c>
      <c r="AT278" s="163" t="s">
        <v>68</v>
      </c>
      <c r="AU278" s="163" t="s">
        <v>77</v>
      </c>
      <c r="AY278" s="162" t="s">
        <v>121</v>
      </c>
      <c r="BK278" s="164">
        <f>SUM(BK279:BK287)</f>
        <v>17000</v>
      </c>
    </row>
    <row r="279" spans="1:65" s="2" customFormat="1" ht="24.2" customHeight="1" x14ac:dyDescent="0.2">
      <c r="A279" s="30"/>
      <c r="B279" s="31"/>
      <c r="C279" s="167" t="s">
        <v>475</v>
      </c>
      <c r="D279" s="167" t="s">
        <v>124</v>
      </c>
      <c r="E279" s="168" t="s">
        <v>476</v>
      </c>
      <c r="F279" s="169" t="s">
        <v>477</v>
      </c>
      <c r="G279" s="170" t="s">
        <v>478</v>
      </c>
      <c r="H279" s="171">
        <v>1</v>
      </c>
      <c r="I279" s="172">
        <v>0</v>
      </c>
      <c r="J279" s="172">
        <v>2000</v>
      </c>
      <c r="K279" s="172">
        <f>ROUND(P279*H279,2)</f>
        <v>2000</v>
      </c>
      <c r="L279" s="169" t="s">
        <v>128</v>
      </c>
      <c r="M279" s="35"/>
      <c r="N279" s="173" t="s">
        <v>18</v>
      </c>
      <c r="O279" s="174" t="s">
        <v>38</v>
      </c>
      <c r="P279" s="175">
        <f>I279+J279</f>
        <v>2000</v>
      </c>
      <c r="Q279" s="175">
        <f>ROUND(I279*H279,2)</f>
        <v>0</v>
      </c>
      <c r="R279" s="175">
        <f>ROUND(J279*H279,2)</f>
        <v>2000</v>
      </c>
      <c r="S279" s="176">
        <v>0</v>
      </c>
      <c r="T279" s="176">
        <f>S279*H279</f>
        <v>0</v>
      </c>
      <c r="U279" s="176">
        <v>0</v>
      </c>
      <c r="V279" s="176">
        <f>U279*H279</f>
        <v>0</v>
      </c>
      <c r="W279" s="176">
        <v>0</v>
      </c>
      <c r="X279" s="177">
        <f>W279*H279</f>
        <v>0</v>
      </c>
      <c r="Y279" s="30"/>
      <c r="Z279" s="30"/>
      <c r="AA279" s="30"/>
      <c r="AB279" s="30"/>
      <c r="AC279" s="30"/>
      <c r="AD279" s="30"/>
      <c r="AE279" s="30"/>
      <c r="AR279" s="178" t="s">
        <v>479</v>
      </c>
      <c r="AT279" s="178" t="s">
        <v>124</v>
      </c>
      <c r="AU279" s="178" t="s">
        <v>79</v>
      </c>
      <c r="AY279" s="16" t="s">
        <v>121</v>
      </c>
      <c r="BE279" s="179">
        <f>IF(O279="základní",K279,0)</f>
        <v>2000</v>
      </c>
      <c r="BF279" s="179">
        <f>IF(O279="snížená",K279,0)</f>
        <v>0</v>
      </c>
      <c r="BG279" s="179">
        <f>IF(O279="zákl. přenesená",K279,0)</f>
        <v>0</v>
      </c>
      <c r="BH279" s="179">
        <f>IF(O279="sníž. přenesená",K279,0)</f>
        <v>0</v>
      </c>
      <c r="BI279" s="179">
        <f>IF(O279="nulová",K279,0)</f>
        <v>0</v>
      </c>
      <c r="BJ279" s="16" t="s">
        <v>77</v>
      </c>
      <c r="BK279" s="179">
        <f>ROUND(P279*H279,2)</f>
        <v>2000</v>
      </c>
      <c r="BL279" s="16" t="s">
        <v>479</v>
      </c>
      <c r="BM279" s="178" t="s">
        <v>480</v>
      </c>
    </row>
    <row r="280" spans="1:65" s="2" customFormat="1" ht="11.25" x14ac:dyDescent="0.2">
      <c r="A280" s="30"/>
      <c r="B280" s="31"/>
      <c r="C280" s="32"/>
      <c r="D280" s="180" t="s">
        <v>131</v>
      </c>
      <c r="E280" s="32"/>
      <c r="F280" s="181" t="s">
        <v>477</v>
      </c>
      <c r="G280" s="32"/>
      <c r="H280" s="32"/>
      <c r="I280" s="32"/>
      <c r="J280" s="32"/>
      <c r="K280" s="32"/>
      <c r="L280" s="32"/>
      <c r="M280" s="35"/>
      <c r="N280" s="182"/>
      <c r="O280" s="183"/>
      <c r="P280" s="60"/>
      <c r="Q280" s="60"/>
      <c r="R280" s="60"/>
      <c r="S280" s="60"/>
      <c r="T280" s="60"/>
      <c r="U280" s="60"/>
      <c r="V280" s="60"/>
      <c r="W280" s="60"/>
      <c r="X280" s="61"/>
      <c r="Y280" s="30"/>
      <c r="Z280" s="30"/>
      <c r="AA280" s="30"/>
      <c r="AB280" s="30"/>
      <c r="AC280" s="30"/>
      <c r="AD280" s="30"/>
      <c r="AE280" s="30"/>
      <c r="AT280" s="16" t="s">
        <v>131</v>
      </c>
      <c r="AU280" s="16" t="s">
        <v>79</v>
      </c>
    </row>
    <row r="281" spans="1:65" s="2" customFormat="1" ht="11.25" x14ac:dyDescent="0.2">
      <c r="A281" s="30"/>
      <c r="B281" s="31"/>
      <c r="C281" s="32"/>
      <c r="D281" s="184" t="s">
        <v>133</v>
      </c>
      <c r="E281" s="32"/>
      <c r="F281" s="185" t="s">
        <v>481</v>
      </c>
      <c r="G281" s="32"/>
      <c r="H281" s="32"/>
      <c r="I281" s="32"/>
      <c r="J281" s="32"/>
      <c r="K281" s="32"/>
      <c r="L281" s="32"/>
      <c r="M281" s="35"/>
      <c r="N281" s="182"/>
      <c r="O281" s="183"/>
      <c r="P281" s="60"/>
      <c r="Q281" s="60"/>
      <c r="R281" s="60"/>
      <c r="S281" s="60"/>
      <c r="T281" s="60"/>
      <c r="U281" s="60"/>
      <c r="V281" s="60"/>
      <c r="W281" s="60"/>
      <c r="X281" s="61"/>
      <c r="Y281" s="30"/>
      <c r="Z281" s="30"/>
      <c r="AA281" s="30"/>
      <c r="AB281" s="30"/>
      <c r="AC281" s="30"/>
      <c r="AD281" s="30"/>
      <c r="AE281" s="30"/>
      <c r="AT281" s="16" t="s">
        <v>133</v>
      </c>
      <c r="AU281" s="16" t="s">
        <v>79</v>
      </c>
    </row>
    <row r="282" spans="1:65" s="2" customFormat="1" ht="24.2" customHeight="1" x14ac:dyDescent="0.2">
      <c r="A282" s="30"/>
      <c r="B282" s="31"/>
      <c r="C282" s="167" t="s">
        <v>482</v>
      </c>
      <c r="D282" s="167" t="s">
        <v>124</v>
      </c>
      <c r="E282" s="168" t="s">
        <v>483</v>
      </c>
      <c r="F282" s="169" t="s">
        <v>484</v>
      </c>
      <c r="G282" s="170" t="s">
        <v>478</v>
      </c>
      <c r="H282" s="171">
        <v>1</v>
      </c>
      <c r="I282" s="172">
        <v>0</v>
      </c>
      <c r="J282" s="172">
        <v>10000</v>
      </c>
      <c r="K282" s="172">
        <f>ROUND(P282*H282,2)</f>
        <v>10000</v>
      </c>
      <c r="L282" s="169" t="s">
        <v>128</v>
      </c>
      <c r="M282" s="35"/>
      <c r="N282" s="173" t="s">
        <v>18</v>
      </c>
      <c r="O282" s="174" t="s">
        <v>38</v>
      </c>
      <c r="P282" s="175">
        <f>I282+J282</f>
        <v>10000</v>
      </c>
      <c r="Q282" s="175">
        <f>ROUND(I282*H282,2)</f>
        <v>0</v>
      </c>
      <c r="R282" s="175">
        <f>ROUND(J282*H282,2)</f>
        <v>10000</v>
      </c>
      <c r="S282" s="176">
        <v>0</v>
      </c>
      <c r="T282" s="176">
        <f>S282*H282</f>
        <v>0</v>
      </c>
      <c r="U282" s="176">
        <v>0</v>
      </c>
      <c r="V282" s="176">
        <f>U282*H282</f>
        <v>0</v>
      </c>
      <c r="W282" s="176">
        <v>0</v>
      </c>
      <c r="X282" s="177">
        <f>W282*H282</f>
        <v>0</v>
      </c>
      <c r="Y282" s="30"/>
      <c r="Z282" s="30"/>
      <c r="AA282" s="30"/>
      <c r="AB282" s="30"/>
      <c r="AC282" s="30"/>
      <c r="AD282" s="30"/>
      <c r="AE282" s="30"/>
      <c r="AR282" s="178" t="s">
        <v>479</v>
      </c>
      <c r="AT282" s="178" t="s">
        <v>124</v>
      </c>
      <c r="AU282" s="178" t="s">
        <v>79</v>
      </c>
      <c r="AY282" s="16" t="s">
        <v>121</v>
      </c>
      <c r="BE282" s="179">
        <f>IF(O282="základní",K282,0)</f>
        <v>10000</v>
      </c>
      <c r="BF282" s="179">
        <f>IF(O282="snížená",K282,0)</f>
        <v>0</v>
      </c>
      <c r="BG282" s="179">
        <f>IF(O282="zákl. přenesená",K282,0)</f>
        <v>0</v>
      </c>
      <c r="BH282" s="179">
        <f>IF(O282="sníž. přenesená",K282,0)</f>
        <v>0</v>
      </c>
      <c r="BI282" s="179">
        <f>IF(O282="nulová",K282,0)</f>
        <v>0</v>
      </c>
      <c r="BJ282" s="16" t="s">
        <v>77</v>
      </c>
      <c r="BK282" s="179">
        <f>ROUND(P282*H282,2)</f>
        <v>10000</v>
      </c>
      <c r="BL282" s="16" t="s">
        <v>479</v>
      </c>
      <c r="BM282" s="178" t="s">
        <v>485</v>
      </c>
    </row>
    <row r="283" spans="1:65" s="2" customFormat="1" ht="11.25" x14ac:dyDescent="0.2">
      <c r="A283" s="30"/>
      <c r="B283" s="31"/>
      <c r="C283" s="32"/>
      <c r="D283" s="180" t="s">
        <v>131</v>
      </c>
      <c r="E283" s="32"/>
      <c r="F283" s="181" t="s">
        <v>484</v>
      </c>
      <c r="G283" s="32"/>
      <c r="H283" s="32"/>
      <c r="I283" s="32"/>
      <c r="J283" s="32"/>
      <c r="K283" s="32"/>
      <c r="L283" s="32"/>
      <c r="M283" s="35"/>
      <c r="N283" s="182"/>
      <c r="O283" s="183"/>
      <c r="P283" s="60"/>
      <c r="Q283" s="60"/>
      <c r="R283" s="60"/>
      <c r="S283" s="60"/>
      <c r="T283" s="60"/>
      <c r="U283" s="60"/>
      <c r="V283" s="60"/>
      <c r="W283" s="60"/>
      <c r="X283" s="61"/>
      <c r="Y283" s="30"/>
      <c r="Z283" s="30"/>
      <c r="AA283" s="30"/>
      <c r="AB283" s="30"/>
      <c r="AC283" s="30"/>
      <c r="AD283" s="30"/>
      <c r="AE283" s="30"/>
      <c r="AT283" s="16" t="s">
        <v>131</v>
      </c>
      <c r="AU283" s="16" t="s">
        <v>79</v>
      </c>
    </row>
    <row r="284" spans="1:65" s="2" customFormat="1" ht="11.25" x14ac:dyDescent="0.2">
      <c r="A284" s="30"/>
      <c r="B284" s="31"/>
      <c r="C284" s="32"/>
      <c r="D284" s="184" t="s">
        <v>133</v>
      </c>
      <c r="E284" s="32"/>
      <c r="F284" s="185" t="s">
        <v>486</v>
      </c>
      <c r="G284" s="32"/>
      <c r="H284" s="32"/>
      <c r="I284" s="32"/>
      <c r="J284" s="32"/>
      <c r="K284" s="32"/>
      <c r="L284" s="32"/>
      <c r="M284" s="35"/>
      <c r="N284" s="182"/>
      <c r="O284" s="183"/>
      <c r="P284" s="60"/>
      <c r="Q284" s="60"/>
      <c r="R284" s="60"/>
      <c r="S284" s="60"/>
      <c r="T284" s="60"/>
      <c r="U284" s="60"/>
      <c r="V284" s="60"/>
      <c r="W284" s="60"/>
      <c r="X284" s="61"/>
      <c r="Y284" s="30"/>
      <c r="Z284" s="30"/>
      <c r="AA284" s="30"/>
      <c r="AB284" s="30"/>
      <c r="AC284" s="30"/>
      <c r="AD284" s="30"/>
      <c r="AE284" s="30"/>
      <c r="AT284" s="16" t="s">
        <v>133</v>
      </c>
      <c r="AU284" s="16" t="s">
        <v>79</v>
      </c>
    </row>
    <row r="285" spans="1:65" s="2" customFormat="1" ht="24.2" customHeight="1" x14ac:dyDescent="0.2">
      <c r="A285" s="30"/>
      <c r="B285" s="31"/>
      <c r="C285" s="167" t="s">
        <v>487</v>
      </c>
      <c r="D285" s="167" t="s">
        <v>124</v>
      </c>
      <c r="E285" s="168" t="s">
        <v>488</v>
      </c>
      <c r="F285" s="169" t="s">
        <v>489</v>
      </c>
      <c r="G285" s="170" t="s">
        <v>478</v>
      </c>
      <c r="H285" s="171">
        <v>1</v>
      </c>
      <c r="I285" s="172">
        <v>0</v>
      </c>
      <c r="J285" s="172">
        <v>5000</v>
      </c>
      <c r="K285" s="172">
        <f>ROUND(P285*H285,2)</f>
        <v>5000</v>
      </c>
      <c r="L285" s="169" t="s">
        <v>128</v>
      </c>
      <c r="M285" s="35"/>
      <c r="N285" s="173" t="s">
        <v>18</v>
      </c>
      <c r="O285" s="174" t="s">
        <v>38</v>
      </c>
      <c r="P285" s="175">
        <f>I285+J285</f>
        <v>5000</v>
      </c>
      <c r="Q285" s="175">
        <f>ROUND(I285*H285,2)</f>
        <v>0</v>
      </c>
      <c r="R285" s="175">
        <f>ROUND(J285*H285,2)</f>
        <v>5000</v>
      </c>
      <c r="S285" s="176">
        <v>0</v>
      </c>
      <c r="T285" s="176">
        <f>S285*H285</f>
        <v>0</v>
      </c>
      <c r="U285" s="176">
        <v>0</v>
      </c>
      <c r="V285" s="176">
        <f>U285*H285</f>
        <v>0</v>
      </c>
      <c r="W285" s="176">
        <v>0</v>
      </c>
      <c r="X285" s="177">
        <f>W285*H285</f>
        <v>0</v>
      </c>
      <c r="Y285" s="30"/>
      <c r="Z285" s="30"/>
      <c r="AA285" s="30"/>
      <c r="AB285" s="30"/>
      <c r="AC285" s="30"/>
      <c r="AD285" s="30"/>
      <c r="AE285" s="30"/>
      <c r="AR285" s="178" t="s">
        <v>479</v>
      </c>
      <c r="AT285" s="178" t="s">
        <v>124</v>
      </c>
      <c r="AU285" s="178" t="s">
        <v>79</v>
      </c>
      <c r="AY285" s="16" t="s">
        <v>121</v>
      </c>
      <c r="BE285" s="179">
        <f>IF(O285="základní",K285,0)</f>
        <v>5000</v>
      </c>
      <c r="BF285" s="179">
        <f>IF(O285="snížená",K285,0)</f>
        <v>0</v>
      </c>
      <c r="BG285" s="179">
        <f>IF(O285="zákl. přenesená",K285,0)</f>
        <v>0</v>
      </c>
      <c r="BH285" s="179">
        <f>IF(O285="sníž. přenesená",K285,0)</f>
        <v>0</v>
      </c>
      <c r="BI285" s="179">
        <f>IF(O285="nulová",K285,0)</f>
        <v>0</v>
      </c>
      <c r="BJ285" s="16" t="s">
        <v>77</v>
      </c>
      <c r="BK285" s="179">
        <f>ROUND(P285*H285,2)</f>
        <v>5000</v>
      </c>
      <c r="BL285" s="16" t="s">
        <v>479</v>
      </c>
      <c r="BM285" s="178" t="s">
        <v>490</v>
      </c>
    </row>
    <row r="286" spans="1:65" s="2" customFormat="1" ht="11.25" x14ac:dyDescent="0.2">
      <c r="A286" s="30"/>
      <c r="B286" s="31"/>
      <c r="C286" s="32"/>
      <c r="D286" s="180" t="s">
        <v>131</v>
      </c>
      <c r="E286" s="32"/>
      <c r="F286" s="181" t="s">
        <v>489</v>
      </c>
      <c r="G286" s="32"/>
      <c r="H286" s="32"/>
      <c r="I286" s="32"/>
      <c r="J286" s="32"/>
      <c r="K286" s="32"/>
      <c r="L286" s="32"/>
      <c r="M286" s="35"/>
      <c r="N286" s="182"/>
      <c r="O286" s="183"/>
      <c r="P286" s="60"/>
      <c r="Q286" s="60"/>
      <c r="R286" s="60"/>
      <c r="S286" s="60"/>
      <c r="T286" s="60"/>
      <c r="U286" s="60"/>
      <c r="V286" s="60"/>
      <c r="W286" s="60"/>
      <c r="X286" s="61"/>
      <c r="Y286" s="30"/>
      <c r="Z286" s="30"/>
      <c r="AA286" s="30"/>
      <c r="AB286" s="30"/>
      <c r="AC286" s="30"/>
      <c r="AD286" s="30"/>
      <c r="AE286" s="30"/>
      <c r="AT286" s="16" t="s">
        <v>131</v>
      </c>
      <c r="AU286" s="16" t="s">
        <v>79</v>
      </c>
    </row>
    <row r="287" spans="1:65" s="2" customFormat="1" ht="11.25" x14ac:dyDescent="0.2">
      <c r="A287" s="30"/>
      <c r="B287" s="31"/>
      <c r="C287" s="32"/>
      <c r="D287" s="184" t="s">
        <v>133</v>
      </c>
      <c r="E287" s="32"/>
      <c r="F287" s="185" t="s">
        <v>491</v>
      </c>
      <c r="G287" s="32"/>
      <c r="H287" s="32"/>
      <c r="I287" s="32"/>
      <c r="J287" s="32"/>
      <c r="K287" s="32"/>
      <c r="L287" s="32"/>
      <c r="M287" s="35"/>
      <c r="N287" s="182"/>
      <c r="O287" s="183"/>
      <c r="P287" s="60"/>
      <c r="Q287" s="60"/>
      <c r="R287" s="60"/>
      <c r="S287" s="60"/>
      <c r="T287" s="60"/>
      <c r="U287" s="60"/>
      <c r="V287" s="60"/>
      <c r="W287" s="60"/>
      <c r="X287" s="61"/>
      <c r="Y287" s="30"/>
      <c r="Z287" s="30"/>
      <c r="AA287" s="30"/>
      <c r="AB287" s="30"/>
      <c r="AC287" s="30"/>
      <c r="AD287" s="30"/>
      <c r="AE287" s="30"/>
      <c r="AT287" s="16" t="s">
        <v>133</v>
      </c>
      <c r="AU287" s="16" t="s">
        <v>79</v>
      </c>
    </row>
    <row r="288" spans="1:65" s="12" customFormat="1" ht="22.9" customHeight="1" x14ac:dyDescent="0.2">
      <c r="B288" s="151"/>
      <c r="C288" s="152"/>
      <c r="D288" s="153" t="s">
        <v>68</v>
      </c>
      <c r="E288" s="165" t="s">
        <v>492</v>
      </c>
      <c r="F288" s="165" t="s">
        <v>493</v>
      </c>
      <c r="G288" s="152"/>
      <c r="H288" s="152"/>
      <c r="I288" s="152"/>
      <c r="J288" s="152"/>
      <c r="K288" s="166">
        <f>BK288</f>
        <v>5000</v>
      </c>
      <c r="L288" s="152"/>
      <c r="M288" s="156"/>
      <c r="N288" s="157"/>
      <c r="O288" s="158"/>
      <c r="P288" s="158"/>
      <c r="Q288" s="159">
        <f>SUM(Q289:Q291)</f>
        <v>0</v>
      </c>
      <c r="R288" s="159">
        <f>SUM(R289:R291)</f>
        <v>5000</v>
      </c>
      <c r="S288" s="158"/>
      <c r="T288" s="160">
        <f>SUM(T289:T291)</f>
        <v>0</v>
      </c>
      <c r="U288" s="158"/>
      <c r="V288" s="160">
        <f>SUM(V289:V291)</f>
        <v>0</v>
      </c>
      <c r="W288" s="158"/>
      <c r="X288" s="161">
        <f>SUM(X289:X291)</f>
        <v>0</v>
      </c>
      <c r="AR288" s="162" t="s">
        <v>156</v>
      </c>
      <c r="AT288" s="163" t="s">
        <v>68</v>
      </c>
      <c r="AU288" s="163" t="s">
        <v>77</v>
      </c>
      <c r="AY288" s="162" t="s">
        <v>121</v>
      </c>
      <c r="BK288" s="164">
        <f>SUM(BK289:BK291)</f>
        <v>5000</v>
      </c>
    </row>
    <row r="289" spans="1:65" s="2" customFormat="1" ht="24.2" customHeight="1" x14ac:dyDescent="0.2">
      <c r="A289" s="30"/>
      <c r="B289" s="31"/>
      <c r="C289" s="167" t="s">
        <v>494</v>
      </c>
      <c r="D289" s="167" t="s">
        <v>124</v>
      </c>
      <c r="E289" s="168" t="s">
        <v>495</v>
      </c>
      <c r="F289" s="169" t="s">
        <v>496</v>
      </c>
      <c r="G289" s="170" t="s">
        <v>478</v>
      </c>
      <c r="H289" s="171">
        <v>1</v>
      </c>
      <c r="I289" s="172">
        <v>0</v>
      </c>
      <c r="J289" s="172">
        <v>5000</v>
      </c>
      <c r="K289" s="172">
        <f>ROUND(P289*H289,2)</f>
        <v>5000</v>
      </c>
      <c r="L289" s="169" t="s">
        <v>128</v>
      </c>
      <c r="M289" s="35"/>
      <c r="N289" s="173" t="s">
        <v>18</v>
      </c>
      <c r="O289" s="174" t="s">
        <v>38</v>
      </c>
      <c r="P289" s="175">
        <f>I289+J289</f>
        <v>5000</v>
      </c>
      <c r="Q289" s="175">
        <f>ROUND(I289*H289,2)</f>
        <v>0</v>
      </c>
      <c r="R289" s="175">
        <f>ROUND(J289*H289,2)</f>
        <v>5000</v>
      </c>
      <c r="S289" s="176">
        <v>0</v>
      </c>
      <c r="T289" s="176">
        <f>S289*H289</f>
        <v>0</v>
      </c>
      <c r="U289" s="176">
        <v>0</v>
      </c>
      <c r="V289" s="176">
        <f>U289*H289</f>
        <v>0</v>
      </c>
      <c r="W289" s="176">
        <v>0</v>
      </c>
      <c r="X289" s="177">
        <f>W289*H289</f>
        <v>0</v>
      </c>
      <c r="Y289" s="30"/>
      <c r="Z289" s="30"/>
      <c r="AA289" s="30"/>
      <c r="AB289" s="30"/>
      <c r="AC289" s="30"/>
      <c r="AD289" s="30"/>
      <c r="AE289" s="30"/>
      <c r="AR289" s="178" t="s">
        <v>479</v>
      </c>
      <c r="AT289" s="178" t="s">
        <v>124</v>
      </c>
      <c r="AU289" s="178" t="s">
        <v>79</v>
      </c>
      <c r="AY289" s="16" t="s">
        <v>121</v>
      </c>
      <c r="BE289" s="179">
        <f>IF(O289="základní",K289,0)</f>
        <v>5000</v>
      </c>
      <c r="BF289" s="179">
        <f>IF(O289="snížená",K289,0)</f>
        <v>0</v>
      </c>
      <c r="BG289" s="179">
        <f>IF(O289="zákl. přenesená",K289,0)</f>
        <v>0</v>
      </c>
      <c r="BH289" s="179">
        <f>IF(O289="sníž. přenesená",K289,0)</f>
        <v>0</v>
      </c>
      <c r="BI289" s="179">
        <f>IF(O289="nulová",K289,0)</f>
        <v>0</v>
      </c>
      <c r="BJ289" s="16" t="s">
        <v>77</v>
      </c>
      <c r="BK289" s="179">
        <f>ROUND(P289*H289,2)</f>
        <v>5000</v>
      </c>
      <c r="BL289" s="16" t="s">
        <v>479</v>
      </c>
      <c r="BM289" s="178" t="s">
        <v>497</v>
      </c>
    </row>
    <row r="290" spans="1:65" s="2" customFormat="1" ht="11.25" x14ac:dyDescent="0.2">
      <c r="A290" s="30"/>
      <c r="B290" s="31"/>
      <c r="C290" s="32"/>
      <c r="D290" s="180" t="s">
        <v>131</v>
      </c>
      <c r="E290" s="32"/>
      <c r="F290" s="181" t="s">
        <v>496</v>
      </c>
      <c r="G290" s="32"/>
      <c r="H290" s="32"/>
      <c r="I290" s="32"/>
      <c r="J290" s="32"/>
      <c r="K290" s="32"/>
      <c r="L290" s="32"/>
      <c r="M290" s="35"/>
      <c r="N290" s="182"/>
      <c r="O290" s="183"/>
      <c r="P290" s="60"/>
      <c r="Q290" s="60"/>
      <c r="R290" s="60"/>
      <c r="S290" s="60"/>
      <c r="T290" s="60"/>
      <c r="U290" s="60"/>
      <c r="V290" s="60"/>
      <c r="W290" s="60"/>
      <c r="X290" s="61"/>
      <c r="Y290" s="30"/>
      <c r="Z290" s="30"/>
      <c r="AA290" s="30"/>
      <c r="AB290" s="30"/>
      <c r="AC290" s="30"/>
      <c r="AD290" s="30"/>
      <c r="AE290" s="30"/>
      <c r="AT290" s="16" t="s">
        <v>131</v>
      </c>
      <c r="AU290" s="16" t="s">
        <v>79</v>
      </c>
    </row>
    <row r="291" spans="1:65" s="2" customFormat="1" ht="11.25" x14ac:dyDescent="0.2">
      <c r="A291" s="30"/>
      <c r="B291" s="31"/>
      <c r="C291" s="32"/>
      <c r="D291" s="184" t="s">
        <v>133</v>
      </c>
      <c r="E291" s="32"/>
      <c r="F291" s="185" t="s">
        <v>498</v>
      </c>
      <c r="G291" s="32"/>
      <c r="H291" s="32"/>
      <c r="I291" s="32"/>
      <c r="J291" s="32"/>
      <c r="K291" s="32"/>
      <c r="L291" s="32"/>
      <c r="M291" s="35"/>
      <c r="N291" s="206"/>
      <c r="O291" s="207"/>
      <c r="P291" s="208"/>
      <c r="Q291" s="208"/>
      <c r="R291" s="208"/>
      <c r="S291" s="208"/>
      <c r="T291" s="208"/>
      <c r="U291" s="208"/>
      <c r="V291" s="208"/>
      <c r="W291" s="208"/>
      <c r="X291" s="209"/>
      <c r="Y291" s="30"/>
      <c r="Z291" s="30"/>
      <c r="AA291" s="30"/>
      <c r="AB291" s="30"/>
      <c r="AC291" s="30"/>
      <c r="AD291" s="30"/>
      <c r="AE291" s="30"/>
      <c r="AT291" s="16" t="s">
        <v>133</v>
      </c>
      <c r="AU291" s="16" t="s">
        <v>79</v>
      </c>
    </row>
    <row r="292" spans="1:65" s="2" customFormat="1" ht="6.95" customHeight="1" x14ac:dyDescent="0.2">
      <c r="A292" s="30"/>
      <c r="B292" s="43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35"/>
      <c r="N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</row>
  </sheetData>
  <sheetProtection algorithmName="SHA-512" hashValue="tvw6QXLUckcUf9Nan+7VoVcYxOlTbCOGUCZQDNjPWJCKzfaF/M2KS7Of2wofYRRDiqJDrU9jJ5C6cxOWIdJCzA==" saltValue="7qH0JRk4BgdZCenDR5FQrYLqr7gDyNVFF/rzvYwv9svw0pLuHE4qEs/ApQ2qyx8ykSkDsMc0caPWnZdBmcZyhQ==" spinCount="100000" sheet="1" objects="1" scenarios="1" formatColumns="0" formatRows="0" autoFilter="0"/>
  <autoFilter ref="C89:L291" xr:uid="{00000000-0009-0000-0000-000001000000}"/>
  <mergeCells count="9">
    <mergeCell ref="E52:H52"/>
    <mergeCell ref="E80:H80"/>
    <mergeCell ref="E82:H82"/>
    <mergeCell ref="M2:Z2"/>
    <mergeCell ref="E7:H7"/>
    <mergeCell ref="E9:H9"/>
    <mergeCell ref="E18:H18"/>
    <mergeCell ref="E27:H27"/>
    <mergeCell ref="E50:H50"/>
  </mergeCells>
  <hyperlinks>
    <hyperlink ref="F95" r:id="rId1" xr:uid="{00000000-0004-0000-0100-000000000000}"/>
    <hyperlink ref="F103" r:id="rId2" xr:uid="{00000000-0004-0000-0100-000001000000}"/>
    <hyperlink ref="F109" r:id="rId3" xr:uid="{00000000-0004-0000-0100-000002000000}"/>
    <hyperlink ref="F114" r:id="rId4" xr:uid="{00000000-0004-0000-0100-000003000000}"/>
    <hyperlink ref="F121" r:id="rId5" xr:uid="{00000000-0004-0000-0100-000004000000}"/>
    <hyperlink ref="F130" r:id="rId6" xr:uid="{00000000-0004-0000-0100-000005000000}"/>
    <hyperlink ref="F137" r:id="rId7" xr:uid="{00000000-0004-0000-0100-000006000000}"/>
    <hyperlink ref="F144" r:id="rId8" xr:uid="{00000000-0004-0000-0100-000007000000}"/>
    <hyperlink ref="F147" r:id="rId9" xr:uid="{00000000-0004-0000-0100-000008000000}"/>
    <hyperlink ref="F150" r:id="rId10" xr:uid="{00000000-0004-0000-0100-000009000000}"/>
    <hyperlink ref="F155" r:id="rId11" xr:uid="{00000000-0004-0000-0100-00000A000000}"/>
    <hyperlink ref="F160" r:id="rId12" xr:uid="{00000000-0004-0000-0100-00000B000000}"/>
    <hyperlink ref="F170" r:id="rId13" xr:uid="{00000000-0004-0000-0100-00000C000000}"/>
    <hyperlink ref="F177" r:id="rId14" xr:uid="{00000000-0004-0000-0100-00000D000000}"/>
    <hyperlink ref="F187" r:id="rId15" xr:uid="{00000000-0004-0000-0100-00000E000000}"/>
    <hyperlink ref="F190" r:id="rId16" xr:uid="{00000000-0004-0000-0100-00000F000000}"/>
    <hyperlink ref="F195" r:id="rId17" xr:uid="{00000000-0004-0000-0100-000010000000}"/>
    <hyperlink ref="F199" r:id="rId18" xr:uid="{00000000-0004-0000-0100-000011000000}"/>
    <hyperlink ref="F202" r:id="rId19" xr:uid="{00000000-0004-0000-0100-000012000000}"/>
    <hyperlink ref="F205" r:id="rId20" xr:uid="{00000000-0004-0000-0100-000013000000}"/>
    <hyperlink ref="F208" r:id="rId21" xr:uid="{00000000-0004-0000-0100-000014000000}"/>
    <hyperlink ref="F212" r:id="rId22" xr:uid="{00000000-0004-0000-0100-000015000000}"/>
    <hyperlink ref="F216" r:id="rId23" xr:uid="{00000000-0004-0000-0100-000016000000}"/>
    <hyperlink ref="F221" r:id="rId24" xr:uid="{00000000-0004-0000-0100-000017000000}"/>
    <hyperlink ref="F225" r:id="rId25" xr:uid="{00000000-0004-0000-0100-000018000000}"/>
    <hyperlink ref="F228" r:id="rId26" xr:uid="{00000000-0004-0000-0100-000019000000}"/>
    <hyperlink ref="F240" r:id="rId27" xr:uid="{00000000-0004-0000-0100-00001A000000}"/>
    <hyperlink ref="F244" r:id="rId28" xr:uid="{00000000-0004-0000-0100-00001B000000}"/>
    <hyperlink ref="F254" r:id="rId29" xr:uid="{00000000-0004-0000-0100-00001C000000}"/>
    <hyperlink ref="F258" r:id="rId30" xr:uid="{00000000-0004-0000-0100-00001D000000}"/>
    <hyperlink ref="F263" r:id="rId31" xr:uid="{00000000-0004-0000-0100-00001E000000}"/>
    <hyperlink ref="F267" r:id="rId32" xr:uid="{00000000-0004-0000-0100-00001F000000}"/>
    <hyperlink ref="F271" r:id="rId33" xr:uid="{00000000-0004-0000-0100-000020000000}"/>
    <hyperlink ref="F275" r:id="rId34" xr:uid="{00000000-0004-0000-0100-000021000000}"/>
    <hyperlink ref="F281" r:id="rId35" xr:uid="{00000000-0004-0000-0100-000022000000}"/>
    <hyperlink ref="F284" r:id="rId36" xr:uid="{00000000-0004-0000-0100-000023000000}"/>
    <hyperlink ref="F287" r:id="rId37" xr:uid="{00000000-0004-0000-0100-000024000000}"/>
    <hyperlink ref="F291" r:id="rId38" xr:uid="{00000000-0004-0000-0100-00002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 x14ac:dyDescent="0.2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 x14ac:dyDescent="0.2"/>
    <row r="2" spans="2:11" s="1" customFormat="1" ht="7.5" customHeight="1" x14ac:dyDescent="0.2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4" customFormat="1" ht="45" customHeight="1" x14ac:dyDescent="0.2">
      <c r="B3" s="214"/>
      <c r="C3" s="336" t="s">
        <v>499</v>
      </c>
      <c r="D3" s="336"/>
      <c r="E3" s="336"/>
      <c r="F3" s="336"/>
      <c r="G3" s="336"/>
      <c r="H3" s="336"/>
      <c r="I3" s="336"/>
      <c r="J3" s="336"/>
      <c r="K3" s="215"/>
    </row>
    <row r="4" spans="2:11" s="1" customFormat="1" ht="25.5" customHeight="1" x14ac:dyDescent="0.3">
      <c r="B4" s="216"/>
      <c r="C4" s="341" t="s">
        <v>500</v>
      </c>
      <c r="D4" s="341"/>
      <c r="E4" s="341"/>
      <c r="F4" s="341"/>
      <c r="G4" s="341"/>
      <c r="H4" s="341"/>
      <c r="I4" s="341"/>
      <c r="J4" s="341"/>
      <c r="K4" s="217"/>
    </row>
    <row r="5" spans="2:11" s="1" customFormat="1" ht="5.25" customHeight="1" x14ac:dyDescent="0.2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 x14ac:dyDescent="0.2">
      <c r="B6" s="216"/>
      <c r="C6" s="340" t="s">
        <v>501</v>
      </c>
      <c r="D6" s="340"/>
      <c r="E6" s="340"/>
      <c r="F6" s="340"/>
      <c r="G6" s="340"/>
      <c r="H6" s="340"/>
      <c r="I6" s="340"/>
      <c r="J6" s="340"/>
      <c r="K6" s="217"/>
    </row>
    <row r="7" spans="2:11" s="1" customFormat="1" ht="15" customHeight="1" x14ac:dyDescent="0.2">
      <c r="B7" s="220"/>
      <c r="C7" s="340" t="s">
        <v>502</v>
      </c>
      <c r="D7" s="340"/>
      <c r="E7" s="340"/>
      <c r="F7" s="340"/>
      <c r="G7" s="340"/>
      <c r="H7" s="340"/>
      <c r="I7" s="340"/>
      <c r="J7" s="340"/>
      <c r="K7" s="217"/>
    </row>
    <row r="8" spans="2:11" s="1" customFormat="1" ht="12.75" customHeight="1" x14ac:dyDescent="0.2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 x14ac:dyDescent="0.2">
      <c r="B9" s="220"/>
      <c r="C9" s="340" t="s">
        <v>503</v>
      </c>
      <c r="D9" s="340"/>
      <c r="E9" s="340"/>
      <c r="F9" s="340"/>
      <c r="G9" s="340"/>
      <c r="H9" s="340"/>
      <c r="I9" s="340"/>
      <c r="J9" s="340"/>
      <c r="K9" s="217"/>
    </row>
    <row r="10" spans="2:11" s="1" customFormat="1" ht="15" customHeight="1" x14ac:dyDescent="0.2">
      <c r="B10" s="220"/>
      <c r="C10" s="219"/>
      <c r="D10" s="340" t="s">
        <v>504</v>
      </c>
      <c r="E10" s="340"/>
      <c r="F10" s="340"/>
      <c r="G10" s="340"/>
      <c r="H10" s="340"/>
      <c r="I10" s="340"/>
      <c r="J10" s="340"/>
      <c r="K10" s="217"/>
    </row>
    <row r="11" spans="2:11" s="1" customFormat="1" ht="15" customHeight="1" x14ac:dyDescent="0.2">
      <c r="B11" s="220"/>
      <c r="C11" s="221"/>
      <c r="D11" s="340" t="s">
        <v>505</v>
      </c>
      <c r="E11" s="340"/>
      <c r="F11" s="340"/>
      <c r="G11" s="340"/>
      <c r="H11" s="340"/>
      <c r="I11" s="340"/>
      <c r="J11" s="340"/>
      <c r="K11" s="217"/>
    </row>
    <row r="12" spans="2:11" s="1" customFormat="1" ht="15" customHeight="1" x14ac:dyDescent="0.2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 x14ac:dyDescent="0.2">
      <c r="B13" s="220"/>
      <c r="C13" s="221"/>
      <c r="D13" s="222" t="s">
        <v>506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 x14ac:dyDescent="0.2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 x14ac:dyDescent="0.2">
      <c r="B15" s="220"/>
      <c r="C15" s="221"/>
      <c r="D15" s="340" t="s">
        <v>507</v>
      </c>
      <c r="E15" s="340"/>
      <c r="F15" s="340"/>
      <c r="G15" s="340"/>
      <c r="H15" s="340"/>
      <c r="I15" s="340"/>
      <c r="J15" s="340"/>
      <c r="K15" s="217"/>
    </row>
    <row r="16" spans="2:11" s="1" customFormat="1" ht="15" customHeight="1" x14ac:dyDescent="0.2">
      <c r="B16" s="220"/>
      <c r="C16" s="221"/>
      <c r="D16" s="340" t="s">
        <v>508</v>
      </c>
      <c r="E16" s="340"/>
      <c r="F16" s="340"/>
      <c r="G16" s="340"/>
      <c r="H16" s="340"/>
      <c r="I16" s="340"/>
      <c r="J16" s="340"/>
      <c r="K16" s="217"/>
    </row>
    <row r="17" spans="2:11" s="1" customFormat="1" ht="15" customHeight="1" x14ac:dyDescent="0.2">
      <c r="B17" s="220"/>
      <c r="C17" s="221"/>
      <c r="D17" s="340" t="s">
        <v>509</v>
      </c>
      <c r="E17" s="340"/>
      <c r="F17" s="340"/>
      <c r="G17" s="340"/>
      <c r="H17" s="340"/>
      <c r="I17" s="340"/>
      <c r="J17" s="340"/>
      <c r="K17" s="217"/>
    </row>
    <row r="18" spans="2:11" s="1" customFormat="1" ht="15" customHeight="1" x14ac:dyDescent="0.2">
      <c r="B18" s="220"/>
      <c r="C18" s="221"/>
      <c r="D18" s="221"/>
      <c r="E18" s="223" t="s">
        <v>76</v>
      </c>
      <c r="F18" s="340" t="s">
        <v>510</v>
      </c>
      <c r="G18" s="340"/>
      <c r="H18" s="340"/>
      <c r="I18" s="340"/>
      <c r="J18" s="340"/>
      <c r="K18" s="217"/>
    </row>
    <row r="19" spans="2:11" s="1" customFormat="1" ht="15" customHeight="1" x14ac:dyDescent="0.2">
      <c r="B19" s="220"/>
      <c r="C19" s="221"/>
      <c r="D19" s="221"/>
      <c r="E19" s="223" t="s">
        <v>511</v>
      </c>
      <c r="F19" s="340" t="s">
        <v>512</v>
      </c>
      <c r="G19" s="340"/>
      <c r="H19" s="340"/>
      <c r="I19" s="340"/>
      <c r="J19" s="340"/>
      <c r="K19" s="217"/>
    </row>
    <row r="20" spans="2:11" s="1" customFormat="1" ht="15" customHeight="1" x14ac:dyDescent="0.2">
      <c r="B20" s="220"/>
      <c r="C20" s="221"/>
      <c r="D20" s="221"/>
      <c r="E20" s="223" t="s">
        <v>513</v>
      </c>
      <c r="F20" s="340" t="s">
        <v>514</v>
      </c>
      <c r="G20" s="340"/>
      <c r="H20" s="340"/>
      <c r="I20" s="340"/>
      <c r="J20" s="340"/>
      <c r="K20" s="217"/>
    </row>
    <row r="21" spans="2:11" s="1" customFormat="1" ht="15" customHeight="1" x14ac:dyDescent="0.2">
      <c r="B21" s="220"/>
      <c r="C21" s="221"/>
      <c r="D21" s="221"/>
      <c r="E21" s="223" t="s">
        <v>515</v>
      </c>
      <c r="F21" s="340" t="s">
        <v>516</v>
      </c>
      <c r="G21" s="340"/>
      <c r="H21" s="340"/>
      <c r="I21" s="340"/>
      <c r="J21" s="340"/>
      <c r="K21" s="217"/>
    </row>
    <row r="22" spans="2:11" s="1" customFormat="1" ht="15" customHeight="1" x14ac:dyDescent="0.2">
      <c r="B22" s="220"/>
      <c r="C22" s="221"/>
      <c r="D22" s="221"/>
      <c r="E22" s="223" t="s">
        <v>517</v>
      </c>
      <c r="F22" s="340" t="s">
        <v>518</v>
      </c>
      <c r="G22" s="340"/>
      <c r="H22" s="340"/>
      <c r="I22" s="340"/>
      <c r="J22" s="340"/>
      <c r="K22" s="217"/>
    </row>
    <row r="23" spans="2:11" s="1" customFormat="1" ht="15" customHeight="1" x14ac:dyDescent="0.2">
      <c r="B23" s="220"/>
      <c r="C23" s="221"/>
      <c r="D23" s="221"/>
      <c r="E23" s="223" t="s">
        <v>519</v>
      </c>
      <c r="F23" s="340" t="s">
        <v>520</v>
      </c>
      <c r="G23" s="340"/>
      <c r="H23" s="340"/>
      <c r="I23" s="340"/>
      <c r="J23" s="340"/>
      <c r="K23" s="217"/>
    </row>
    <row r="24" spans="2:11" s="1" customFormat="1" ht="12.75" customHeight="1" x14ac:dyDescent="0.2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 x14ac:dyDescent="0.2">
      <c r="B25" s="220"/>
      <c r="C25" s="340" t="s">
        <v>521</v>
      </c>
      <c r="D25" s="340"/>
      <c r="E25" s="340"/>
      <c r="F25" s="340"/>
      <c r="G25" s="340"/>
      <c r="H25" s="340"/>
      <c r="I25" s="340"/>
      <c r="J25" s="340"/>
      <c r="K25" s="217"/>
    </row>
    <row r="26" spans="2:11" s="1" customFormat="1" ht="15" customHeight="1" x14ac:dyDescent="0.2">
      <c r="B26" s="220"/>
      <c r="C26" s="340" t="s">
        <v>522</v>
      </c>
      <c r="D26" s="340"/>
      <c r="E26" s="340"/>
      <c r="F26" s="340"/>
      <c r="G26" s="340"/>
      <c r="H26" s="340"/>
      <c r="I26" s="340"/>
      <c r="J26" s="340"/>
      <c r="K26" s="217"/>
    </row>
    <row r="27" spans="2:11" s="1" customFormat="1" ht="15" customHeight="1" x14ac:dyDescent="0.2">
      <c r="B27" s="220"/>
      <c r="C27" s="219"/>
      <c r="D27" s="340" t="s">
        <v>523</v>
      </c>
      <c r="E27" s="340"/>
      <c r="F27" s="340"/>
      <c r="G27" s="340"/>
      <c r="H27" s="340"/>
      <c r="I27" s="340"/>
      <c r="J27" s="340"/>
      <c r="K27" s="217"/>
    </row>
    <row r="28" spans="2:11" s="1" customFormat="1" ht="15" customHeight="1" x14ac:dyDescent="0.2">
      <c r="B28" s="220"/>
      <c r="C28" s="221"/>
      <c r="D28" s="340" t="s">
        <v>524</v>
      </c>
      <c r="E28" s="340"/>
      <c r="F28" s="340"/>
      <c r="G28" s="340"/>
      <c r="H28" s="340"/>
      <c r="I28" s="340"/>
      <c r="J28" s="340"/>
      <c r="K28" s="217"/>
    </row>
    <row r="29" spans="2:11" s="1" customFormat="1" ht="12.75" customHeight="1" x14ac:dyDescent="0.2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 x14ac:dyDescent="0.2">
      <c r="B30" s="220"/>
      <c r="C30" s="221"/>
      <c r="D30" s="340" t="s">
        <v>525</v>
      </c>
      <c r="E30" s="340"/>
      <c r="F30" s="340"/>
      <c r="G30" s="340"/>
      <c r="H30" s="340"/>
      <c r="I30" s="340"/>
      <c r="J30" s="340"/>
      <c r="K30" s="217"/>
    </row>
    <row r="31" spans="2:11" s="1" customFormat="1" ht="15" customHeight="1" x14ac:dyDescent="0.2">
      <c r="B31" s="220"/>
      <c r="C31" s="221"/>
      <c r="D31" s="340" t="s">
        <v>526</v>
      </c>
      <c r="E31" s="340"/>
      <c r="F31" s="340"/>
      <c r="G31" s="340"/>
      <c r="H31" s="340"/>
      <c r="I31" s="340"/>
      <c r="J31" s="340"/>
      <c r="K31" s="217"/>
    </row>
    <row r="32" spans="2:11" s="1" customFormat="1" ht="12.75" customHeight="1" x14ac:dyDescent="0.2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 x14ac:dyDescent="0.2">
      <c r="B33" s="220"/>
      <c r="C33" s="221"/>
      <c r="D33" s="340" t="s">
        <v>527</v>
      </c>
      <c r="E33" s="340"/>
      <c r="F33" s="340"/>
      <c r="G33" s="340"/>
      <c r="H33" s="340"/>
      <c r="I33" s="340"/>
      <c r="J33" s="340"/>
      <c r="K33" s="217"/>
    </row>
    <row r="34" spans="2:11" s="1" customFormat="1" ht="15" customHeight="1" x14ac:dyDescent="0.2">
      <c r="B34" s="220"/>
      <c r="C34" s="221"/>
      <c r="D34" s="340" t="s">
        <v>528</v>
      </c>
      <c r="E34" s="340"/>
      <c r="F34" s="340"/>
      <c r="G34" s="340"/>
      <c r="H34" s="340"/>
      <c r="I34" s="340"/>
      <c r="J34" s="340"/>
      <c r="K34" s="217"/>
    </row>
    <row r="35" spans="2:11" s="1" customFormat="1" ht="15" customHeight="1" x14ac:dyDescent="0.2">
      <c r="B35" s="220"/>
      <c r="C35" s="221"/>
      <c r="D35" s="340" t="s">
        <v>529</v>
      </c>
      <c r="E35" s="340"/>
      <c r="F35" s="340"/>
      <c r="G35" s="340"/>
      <c r="H35" s="340"/>
      <c r="I35" s="340"/>
      <c r="J35" s="340"/>
      <c r="K35" s="217"/>
    </row>
    <row r="36" spans="2:11" s="1" customFormat="1" ht="15" customHeight="1" x14ac:dyDescent="0.2">
      <c r="B36" s="220"/>
      <c r="C36" s="221"/>
      <c r="D36" s="219"/>
      <c r="E36" s="222" t="s">
        <v>103</v>
      </c>
      <c r="F36" s="219"/>
      <c r="G36" s="340" t="s">
        <v>530</v>
      </c>
      <c r="H36" s="340"/>
      <c r="I36" s="340"/>
      <c r="J36" s="340"/>
      <c r="K36" s="217"/>
    </row>
    <row r="37" spans="2:11" s="1" customFormat="1" ht="30.75" customHeight="1" x14ac:dyDescent="0.2">
      <c r="B37" s="220"/>
      <c r="C37" s="221"/>
      <c r="D37" s="219"/>
      <c r="E37" s="222" t="s">
        <v>531</v>
      </c>
      <c r="F37" s="219"/>
      <c r="G37" s="340" t="s">
        <v>532</v>
      </c>
      <c r="H37" s="340"/>
      <c r="I37" s="340"/>
      <c r="J37" s="340"/>
      <c r="K37" s="217"/>
    </row>
    <row r="38" spans="2:11" s="1" customFormat="1" ht="15" customHeight="1" x14ac:dyDescent="0.2">
      <c r="B38" s="220"/>
      <c r="C38" s="221"/>
      <c r="D38" s="219"/>
      <c r="E38" s="222" t="s">
        <v>48</v>
      </c>
      <c r="F38" s="219"/>
      <c r="G38" s="340" t="s">
        <v>533</v>
      </c>
      <c r="H38" s="340"/>
      <c r="I38" s="340"/>
      <c r="J38" s="340"/>
      <c r="K38" s="217"/>
    </row>
    <row r="39" spans="2:11" s="1" customFormat="1" ht="15" customHeight="1" x14ac:dyDescent="0.2">
      <c r="B39" s="220"/>
      <c r="C39" s="221"/>
      <c r="D39" s="219"/>
      <c r="E39" s="222" t="s">
        <v>49</v>
      </c>
      <c r="F39" s="219"/>
      <c r="G39" s="340" t="s">
        <v>534</v>
      </c>
      <c r="H39" s="340"/>
      <c r="I39" s="340"/>
      <c r="J39" s="340"/>
      <c r="K39" s="217"/>
    </row>
    <row r="40" spans="2:11" s="1" customFormat="1" ht="15" customHeight="1" x14ac:dyDescent="0.2">
      <c r="B40" s="220"/>
      <c r="C40" s="221"/>
      <c r="D40" s="219"/>
      <c r="E40" s="222" t="s">
        <v>104</v>
      </c>
      <c r="F40" s="219"/>
      <c r="G40" s="340" t="s">
        <v>535</v>
      </c>
      <c r="H40" s="340"/>
      <c r="I40" s="340"/>
      <c r="J40" s="340"/>
      <c r="K40" s="217"/>
    </row>
    <row r="41" spans="2:11" s="1" customFormat="1" ht="15" customHeight="1" x14ac:dyDescent="0.2">
      <c r="B41" s="220"/>
      <c r="C41" s="221"/>
      <c r="D41" s="219"/>
      <c r="E41" s="222" t="s">
        <v>105</v>
      </c>
      <c r="F41" s="219"/>
      <c r="G41" s="340" t="s">
        <v>536</v>
      </c>
      <c r="H41" s="340"/>
      <c r="I41" s="340"/>
      <c r="J41" s="340"/>
      <c r="K41" s="217"/>
    </row>
    <row r="42" spans="2:11" s="1" customFormat="1" ht="15" customHeight="1" x14ac:dyDescent="0.2">
      <c r="B42" s="220"/>
      <c r="C42" s="221"/>
      <c r="D42" s="219"/>
      <c r="E42" s="222" t="s">
        <v>537</v>
      </c>
      <c r="F42" s="219"/>
      <c r="G42" s="340" t="s">
        <v>538</v>
      </c>
      <c r="H42" s="340"/>
      <c r="I42" s="340"/>
      <c r="J42" s="340"/>
      <c r="K42" s="217"/>
    </row>
    <row r="43" spans="2:11" s="1" customFormat="1" ht="15" customHeight="1" x14ac:dyDescent="0.2">
      <c r="B43" s="220"/>
      <c r="C43" s="221"/>
      <c r="D43" s="219"/>
      <c r="E43" s="222"/>
      <c r="F43" s="219"/>
      <c r="G43" s="340" t="s">
        <v>539</v>
      </c>
      <c r="H43" s="340"/>
      <c r="I43" s="340"/>
      <c r="J43" s="340"/>
      <c r="K43" s="217"/>
    </row>
    <row r="44" spans="2:11" s="1" customFormat="1" ht="15" customHeight="1" x14ac:dyDescent="0.2">
      <c r="B44" s="220"/>
      <c r="C44" s="221"/>
      <c r="D44" s="219"/>
      <c r="E44" s="222" t="s">
        <v>540</v>
      </c>
      <c r="F44" s="219"/>
      <c r="G44" s="340" t="s">
        <v>541</v>
      </c>
      <c r="H44" s="340"/>
      <c r="I44" s="340"/>
      <c r="J44" s="340"/>
      <c r="K44" s="217"/>
    </row>
    <row r="45" spans="2:11" s="1" customFormat="1" ht="15" customHeight="1" x14ac:dyDescent="0.2">
      <c r="B45" s="220"/>
      <c r="C45" s="221"/>
      <c r="D45" s="219"/>
      <c r="E45" s="222" t="s">
        <v>108</v>
      </c>
      <c r="F45" s="219"/>
      <c r="G45" s="340" t="s">
        <v>542</v>
      </c>
      <c r="H45" s="340"/>
      <c r="I45" s="340"/>
      <c r="J45" s="340"/>
      <c r="K45" s="217"/>
    </row>
    <row r="46" spans="2:11" s="1" customFormat="1" ht="12.75" customHeight="1" x14ac:dyDescent="0.2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 x14ac:dyDescent="0.2">
      <c r="B47" s="220"/>
      <c r="C47" s="221"/>
      <c r="D47" s="340" t="s">
        <v>543</v>
      </c>
      <c r="E47" s="340"/>
      <c r="F47" s="340"/>
      <c r="G47" s="340"/>
      <c r="H47" s="340"/>
      <c r="I47" s="340"/>
      <c r="J47" s="340"/>
      <c r="K47" s="217"/>
    </row>
    <row r="48" spans="2:11" s="1" customFormat="1" ht="15" customHeight="1" x14ac:dyDescent="0.2">
      <c r="B48" s="220"/>
      <c r="C48" s="221"/>
      <c r="D48" s="221"/>
      <c r="E48" s="340" t="s">
        <v>544</v>
      </c>
      <c r="F48" s="340"/>
      <c r="G48" s="340"/>
      <c r="H48" s="340"/>
      <c r="I48" s="340"/>
      <c r="J48" s="340"/>
      <c r="K48" s="217"/>
    </row>
    <row r="49" spans="2:11" s="1" customFormat="1" ht="15" customHeight="1" x14ac:dyDescent="0.2">
      <c r="B49" s="220"/>
      <c r="C49" s="221"/>
      <c r="D49" s="221"/>
      <c r="E49" s="340" t="s">
        <v>545</v>
      </c>
      <c r="F49" s="340"/>
      <c r="G49" s="340"/>
      <c r="H49" s="340"/>
      <c r="I49" s="340"/>
      <c r="J49" s="340"/>
      <c r="K49" s="217"/>
    </row>
    <row r="50" spans="2:11" s="1" customFormat="1" ht="15" customHeight="1" x14ac:dyDescent="0.2">
      <c r="B50" s="220"/>
      <c r="C50" s="221"/>
      <c r="D50" s="221"/>
      <c r="E50" s="340" t="s">
        <v>546</v>
      </c>
      <c r="F50" s="340"/>
      <c r="G50" s="340"/>
      <c r="H50" s="340"/>
      <c r="I50" s="340"/>
      <c r="J50" s="340"/>
      <c r="K50" s="217"/>
    </row>
    <row r="51" spans="2:11" s="1" customFormat="1" ht="15" customHeight="1" x14ac:dyDescent="0.2">
      <c r="B51" s="220"/>
      <c r="C51" s="221"/>
      <c r="D51" s="340" t="s">
        <v>547</v>
      </c>
      <c r="E51" s="340"/>
      <c r="F51" s="340"/>
      <c r="G51" s="340"/>
      <c r="H51" s="340"/>
      <c r="I51" s="340"/>
      <c r="J51" s="340"/>
      <c r="K51" s="217"/>
    </row>
    <row r="52" spans="2:11" s="1" customFormat="1" ht="25.5" customHeight="1" x14ac:dyDescent="0.3">
      <c r="B52" s="216"/>
      <c r="C52" s="341" t="s">
        <v>548</v>
      </c>
      <c r="D52" s="341"/>
      <c r="E52" s="341"/>
      <c r="F52" s="341"/>
      <c r="G52" s="341"/>
      <c r="H52" s="341"/>
      <c r="I52" s="341"/>
      <c r="J52" s="341"/>
      <c r="K52" s="217"/>
    </row>
    <row r="53" spans="2:11" s="1" customFormat="1" ht="5.25" customHeight="1" x14ac:dyDescent="0.2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 x14ac:dyDescent="0.2">
      <c r="B54" s="216"/>
      <c r="C54" s="340" t="s">
        <v>549</v>
      </c>
      <c r="D54" s="340"/>
      <c r="E54" s="340"/>
      <c r="F54" s="340"/>
      <c r="G54" s="340"/>
      <c r="H54" s="340"/>
      <c r="I54" s="340"/>
      <c r="J54" s="340"/>
      <c r="K54" s="217"/>
    </row>
    <row r="55" spans="2:11" s="1" customFormat="1" ht="15" customHeight="1" x14ac:dyDescent="0.2">
      <c r="B55" s="216"/>
      <c r="C55" s="340" t="s">
        <v>550</v>
      </c>
      <c r="D55" s="340"/>
      <c r="E55" s="340"/>
      <c r="F55" s="340"/>
      <c r="G55" s="340"/>
      <c r="H55" s="340"/>
      <c r="I55" s="340"/>
      <c r="J55" s="340"/>
      <c r="K55" s="217"/>
    </row>
    <row r="56" spans="2:11" s="1" customFormat="1" ht="12.75" customHeight="1" x14ac:dyDescent="0.2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 x14ac:dyDescent="0.2">
      <c r="B57" s="216"/>
      <c r="C57" s="340" t="s">
        <v>551</v>
      </c>
      <c r="D57" s="340"/>
      <c r="E57" s="340"/>
      <c r="F57" s="340"/>
      <c r="G57" s="340"/>
      <c r="H57" s="340"/>
      <c r="I57" s="340"/>
      <c r="J57" s="340"/>
      <c r="K57" s="217"/>
    </row>
    <row r="58" spans="2:11" s="1" customFormat="1" ht="15" customHeight="1" x14ac:dyDescent="0.2">
      <c r="B58" s="216"/>
      <c r="C58" s="221"/>
      <c r="D58" s="340" t="s">
        <v>552</v>
      </c>
      <c r="E58" s="340"/>
      <c r="F58" s="340"/>
      <c r="G58" s="340"/>
      <c r="H58" s="340"/>
      <c r="I58" s="340"/>
      <c r="J58" s="340"/>
      <c r="K58" s="217"/>
    </row>
    <row r="59" spans="2:11" s="1" customFormat="1" ht="15" customHeight="1" x14ac:dyDescent="0.2">
      <c r="B59" s="216"/>
      <c r="C59" s="221"/>
      <c r="D59" s="340" t="s">
        <v>553</v>
      </c>
      <c r="E59" s="340"/>
      <c r="F59" s="340"/>
      <c r="G59" s="340"/>
      <c r="H59" s="340"/>
      <c r="I59" s="340"/>
      <c r="J59" s="340"/>
      <c r="K59" s="217"/>
    </row>
    <row r="60" spans="2:11" s="1" customFormat="1" ht="15" customHeight="1" x14ac:dyDescent="0.2">
      <c r="B60" s="216"/>
      <c r="C60" s="221"/>
      <c r="D60" s="340" t="s">
        <v>554</v>
      </c>
      <c r="E60" s="340"/>
      <c r="F60" s="340"/>
      <c r="G60" s="340"/>
      <c r="H60" s="340"/>
      <c r="I60" s="340"/>
      <c r="J60" s="340"/>
      <c r="K60" s="217"/>
    </row>
    <row r="61" spans="2:11" s="1" customFormat="1" ht="15" customHeight="1" x14ac:dyDescent="0.2">
      <c r="B61" s="216"/>
      <c r="C61" s="221"/>
      <c r="D61" s="340" t="s">
        <v>555</v>
      </c>
      <c r="E61" s="340"/>
      <c r="F61" s="340"/>
      <c r="G61" s="340"/>
      <c r="H61" s="340"/>
      <c r="I61" s="340"/>
      <c r="J61" s="340"/>
      <c r="K61" s="217"/>
    </row>
    <row r="62" spans="2:11" s="1" customFormat="1" ht="15" customHeight="1" x14ac:dyDescent="0.2">
      <c r="B62" s="216"/>
      <c r="C62" s="221"/>
      <c r="D62" s="342" t="s">
        <v>556</v>
      </c>
      <c r="E62" s="342"/>
      <c r="F62" s="342"/>
      <c r="G62" s="342"/>
      <c r="H62" s="342"/>
      <c r="I62" s="342"/>
      <c r="J62" s="342"/>
      <c r="K62" s="217"/>
    </row>
    <row r="63" spans="2:11" s="1" customFormat="1" ht="15" customHeight="1" x14ac:dyDescent="0.2">
      <c r="B63" s="216"/>
      <c r="C63" s="221"/>
      <c r="D63" s="340" t="s">
        <v>557</v>
      </c>
      <c r="E63" s="340"/>
      <c r="F63" s="340"/>
      <c r="G63" s="340"/>
      <c r="H63" s="340"/>
      <c r="I63" s="340"/>
      <c r="J63" s="340"/>
      <c r="K63" s="217"/>
    </row>
    <row r="64" spans="2:11" s="1" customFormat="1" ht="12.75" customHeight="1" x14ac:dyDescent="0.2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 x14ac:dyDescent="0.2">
      <c r="B65" s="216"/>
      <c r="C65" s="221"/>
      <c r="D65" s="340" t="s">
        <v>558</v>
      </c>
      <c r="E65" s="340"/>
      <c r="F65" s="340"/>
      <c r="G65" s="340"/>
      <c r="H65" s="340"/>
      <c r="I65" s="340"/>
      <c r="J65" s="340"/>
      <c r="K65" s="217"/>
    </row>
    <row r="66" spans="2:11" s="1" customFormat="1" ht="15" customHeight="1" x14ac:dyDescent="0.2">
      <c r="B66" s="216"/>
      <c r="C66" s="221"/>
      <c r="D66" s="342" t="s">
        <v>559</v>
      </c>
      <c r="E66" s="342"/>
      <c r="F66" s="342"/>
      <c r="G66" s="342"/>
      <c r="H66" s="342"/>
      <c r="I66" s="342"/>
      <c r="J66" s="342"/>
      <c r="K66" s="217"/>
    </row>
    <row r="67" spans="2:11" s="1" customFormat="1" ht="15" customHeight="1" x14ac:dyDescent="0.2">
      <c r="B67" s="216"/>
      <c r="C67" s="221"/>
      <c r="D67" s="340" t="s">
        <v>560</v>
      </c>
      <c r="E67" s="340"/>
      <c r="F67" s="340"/>
      <c r="G67" s="340"/>
      <c r="H67" s="340"/>
      <c r="I67" s="340"/>
      <c r="J67" s="340"/>
      <c r="K67" s="217"/>
    </row>
    <row r="68" spans="2:11" s="1" customFormat="1" ht="15" customHeight="1" x14ac:dyDescent="0.2">
      <c r="B68" s="216"/>
      <c r="C68" s="221"/>
      <c r="D68" s="340" t="s">
        <v>561</v>
      </c>
      <c r="E68" s="340"/>
      <c r="F68" s="340"/>
      <c r="G68" s="340"/>
      <c r="H68" s="340"/>
      <c r="I68" s="340"/>
      <c r="J68" s="340"/>
      <c r="K68" s="217"/>
    </row>
    <row r="69" spans="2:11" s="1" customFormat="1" ht="15" customHeight="1" x14ac:dyDescent="0.2">
      <c r="B69" s="216"/>
      <c r="C69" s="221"/>
      <c r="D69" s="340" t="s">
        <v>562</v>
      </c>
      <c r="E69" s="340"/>
      <c r="F69" s="340"/>
      <c r="G69" s="340"/>
      <c r="H69" s="340"/>
      <c r="I69" s="340"/>
      <c r="J69" s="340"/>
      <c r="K69" s="217"/>
    </row>
    <row r="70" spans="2:11" s="1" customFormat="1" ht="15" customHeight="1" x14ac:dyDescent="0.2">
      <c r="B70" s="216"/>
      <c r="C70" s="221"/>
      <c r="D70" s="340" t="s">
        <v>563</v>
      </c>
      <c r="E70" s="340"/>
      <c r="F70" s="340"/>
      <c r="G70" s="340"/>
      <c r="H70" s="340"/>
      <c r="I70" s="340"/>
      <c r="J70" s="340"/>
      <c r="K70" s="217"/>
    </row>
    <row r="71" spans="2:11" s="1" customFormat="1" ht="12.75" customHeight="1" x14ac:dyDescent="0.2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 x14ac:dyDescent="0.2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 x14ac:dyDescent="0.2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 x14ac:dyDescent="0.2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 x14ac:dyDescent="0.2">
      <c r="B75" s="233"/>
      <c r="C75" s="335" t="s">
        <v>564</v>
      </c>
      <c r="D75" s="335"/>
      <c r="E75" s="335"/>
      <c r="F75" s="335"/>
      <c r="G75" s="335"/>
      <c r="H75" s="335"/>
      <c r="I75" s="335"/>
      <c r="J75" s="335"/>
      <c r="K75" s="234"/>
    </row>
    <row r="76" spans="2:11" s="1" customFormat="1" ht="17.25" customHeight="1" x14ac:dyDescent="0.2">
      <c r="B76" s="233"/>
      <c r="C76" s="235" t="s">
        <v>565</v>
      </c>
      <c r="D76" s="235"/>
      <c r="E76" s="235"/>
      <c r="F76" s="235" t="s">
        <v>566</v>
      </c>
      <c r="G76" s="236"/>
      <c r="H76" s="235" t="s">
        <v>49</v>
      </c>
      <c r="I76" s="235" t="s">
        <v>52</v>
      </c>
      <c r="J76" s="235" t="s">
        <v>567</v>
      </c>
      <c r="K76" s="234"/>
    </row>
    <row r="77" spans="2:11" s="1" customFormat="1" ht="17.25" customHeight="1" x14ac:dyDescent="0.2">
      <c r="B77" s="233"/>
      <c r="C77" s="237" t="s">
        <v>568</v>
      </c>
      <c r="D77" s="237"/>
      <c r="E77" s="237"/>
      <c r="F77" s="238" t="s">
        <v>569</v>
      </c>
      <c r="G77" s="239"/>
      <c r="H77" s="237"/>
      <c r="I77" s="237"/>
      <c r="J77" s="237" t="s">
        <v>570</v>
      </c>
      <c r="K77" s="234"/>
    </row>
    <row r="78" spans="2:11" s="1" customFormat="1" ht="5.25" customHeight="1" x14ac:dyDescent="0.2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 x14ac:dyDescent="0.2">
      <c r="B79" s="233"/>
      <c r="C79" s="222" t="s">
        <v>48</v>
      </c>
      <c r="D79" s="242"/>
      <c r="E79" s="242"/>
      <c r="F79" s="243" t="s">
        <v>571</v>
      </c>
      <c r="G79" s="244"/>
      <c r="H79" s="222" t="s">
        <v>572</v>
      </c>
      <c r="I79" s="222" t="s">
        <v>573</v>
      </c>
      <c r="J79" s="222">
        <v>20</v>
      </c>
      <c r="K79" s="234"/>
    </row>
    <row r="80" spans="2:11" s="1" customFormat="1" ht="15" customHeight="1" x14ac:dyDescent="0.2">
      <c r="B80" s="233"/>
      <c r="C80" s="222" t="s">
        <v>574</v>
      </c>
      <c r="D80" s="222"/>
      <c r="E80" s="222"/>
      <c r="F80" s="243" t="s">
        <v>571</v>
      </c>
      <c r="G80" s="244"/>
      <c r="H80" s="222" t="s">
        <v>575</v>
      </c>
      <c r="I80" s="222" t="s">
        <v>573</v>
      </c>
      <c r="J80" s="222">
        <v>120</v>
      </c>
      <c r="K80" s="234"/>
    </row>
    <row r="81" spans="2:11" s="1" customFormat="1" ht="15" customHeight="1" x14ac:dyDescent="0.2">
      <c r="B81" s="245"/>
      <c r="C81" s="222" t="s">
        <v>576</v>
      </c>
      <c r="D81" s="222"/>
      <c r="E81" s="222"/>
      <c r="F81" s="243" t="s">
        <v>577</v>
      </c>
      <c r="G81" s="244"/>
      <c r="H81" s="222" t="s">
        <v>578</v>
      </c>
      <c r="I81" s="222" t="s">
        <v>573</v>
      </c>
      <c r="J81" s="222">
        <v>50</v>
      </c>
      <c r="K81" s="234"/>
    </row>
    <row r="82" spans="2:11" s="1" customFormat="1" ht="15" customHeight="1" x14ac:dyDescent="0.2">
      <c r="B82" s="245"/>
      <c r="C82" s="222" t="s">
        <v>579</v>
      </c>
      <c r="D82" s="222"/>
      <c r="E82" s="222"/>
      <c r="F82" s="243" t="s">
        <v>571</v>
      </c>
      <c r="G82" s="244"/>
      <c r="H82" s="222" t="s">
        <v>580</v>
      </c>
      <c r="I82" s="222" t="s">
        <v>581</v>
      </c>
      <c r="J82" s="222"/>
      <c r="K82" s="234"/>
    </row>
    <row r="83" spans="2:11" s="1" customFormat="1" ht="15" customHeight="1" x14ac:dyDescent="0.2">
      <c r="B83" s="245"/>
      <c r="C83" s="246" t="s">
        <v>582</v>
      </c>
      <c r="D83" s="246"/>
      <c r="E83" s="246"/>
      <c r="F83" s="247" t="s">
        <v>577</v>
      </c>
      <c r="G83" s="246"/>
      <c r="H83" s="246" t="s">
        <v>583</v>
      </c>
      <c r="I83" s="246" t="s">
        <v>573</v>
      </c>
      <c r="J83" s="246">
        <v>15</v>
      </c>
      <c r="K83" s="234"/>
    </row>
    <row r="84" spans="2:11" s="1" customFormat="1" ht="15" customHeight="1" x14ac:dyDescent="0.2">
      <c r="B84" s="245"/>
      <c r="C84" s="246" t="s">
        <v>584</v>
      </c>
      <c r="D84" s="246"/>
      <c r="E84" s="246"/>
      <c r="F84" s="247" t="s">
        <v>577</v>
      </c>
      <c r="G84" s="246"/>
      <c r="H84" s="246" t="s">
        <v>585</v>
      </c>
      <c r="I84" s="246" t="s">
        <v>573</v>
      </c>
      <c r="J84" s="246">
        <v>15</v>
      </c>
      <c r="K84" s="234"/>
    </row>
    <row r="85" spans="2:11" s="1" customFormat="1" ht="15" customHeight="1" x14ac:dyDescent="0.2">
      <c r="B85" s="245"/>
      <c r="C85" s="246" t="s">
        <v>586</v>
      </c>
      <c r="D85" s="246"/>
      <c r="E85" s="246"/>
      <c r="F85" s="247" t="s">
        <v>577</v>
      </c>
      <c r="G85" s="246"/>
      <c r="H85" s="246" t="s">
        <v>587</v>
      </c>
      <c r="I85" s="246" t="s">
        <v>573</v>
      </c>
      <c r="J85" s="246">
        <v>20</v>
      </c>
      <c r="K85" s="234"/>
    </row>
    <row r="86" spans="2:11" s="1" customFormat="1" ht="15" customHeight="1" x14ac:dyDescent="0.2">
      <c r="B86" s="245"/>
      <c r="C86" s="246" t="s">
        <v>588</v>
      </c>
      <c r="D86" s="246"/>
      <c r="E86" s="246"/>
      <c r="F86" s="247" t="s">
        <v>577</v>
      </c>
      <c r="G86" s="246"/>
      <c r="H86" s="246" t="s">
        <v>589</v>
      </c>
      <c r="I86" s="246" t="s">
        <v>573</v>
      </c>
      <c r="J86" s="246">
        <v>20</v>
      </c>
      <c r="K86" s="234"/>
    </row>
    <row r="87" spans="2:11" s="1" customFormat="1" ht="15" customHeight="1" x14ac:dyDescent="0.2">
      <c r="B87" s="245"/>
      <c r="C87" s="222" t="s">
        <v>590</v>
      </c>
      <c r="D87" s="222"/>
      <c r="E87" s="222"/>
      <c r="F87" s="243" t="s">
        <v>577</v>
      </c>
      <c r="G87" s="244"/>
      <c r="H87" s="222" t="s">
        <v>591</v>
      </c>
      <c r="I87" s="222" t="s">
        <v>573</v>
      </c>
      <c r="J87" s="222">
        <v>50</v>
      </c>
      <c r="K87" s="234"/>
    </row>
    <row r="88" spans="2:11" s="1" customFormat="1" ht="15" customHeight="1" x14ac:dyDescent="0.2">
      <c r="B88" s="245"/>
      <c r="C88" s="222" t="s">
        <v>592</v>
      </c>
      <c r="D88" s="222"/>
      <c r="E88" s="222"/>
      <c r="F88" s="243" t="s">
        <v>577</v>
      </c>
      <c r="G88" s="244"/>
      <c r="H88" s="222" t="s">
        <v>593</v>
      </c>
      <c r="I88" s="222" t="s">
        <v>573</v>
      </c>
      <c r="J88" s="222">
        <v>20</v>
      </c>
      <c r="K88" s="234"/>
    </row>
    <row r="89" spans="2:11" s="1" customFormat="1" ht="15" customHeight="1" x14ac:dyDescent="0.2">
      <c r="B89" s="245"/>
      <c r="C89" s="222" t="s">
        <v>594</v>
      </c>
      <c r="D89" s="222"/>
      <c r="E89" s="222"/>
      <c r="F89" s="243" t="s">
        <v>577</v>
      </c>
      <c r="G89" s="244"/>
      <c r="H89" s="222" t="s">
        <v>595</v>
      </c>
      <c r="I89" s="222" t="s">
        <v>573</v>
      </c>
      <c r="J89" s="222">
        <v>20</v>
      </c>
      <c r="K89" s="234"/>
    </row>
    <row r="90" spans="2:11" s="1" customFormat="1" ht="15" customHeight="1" x14ac:dyDescent="0.2">
      <c r="B90" s="245"/>
      <c r="C90" s="222" t="s">
        <v>596</v>
      </c>
      <c r="D90" s="222"/>
      <c r="E90" s="222"/>
      <c r="F90" s="243" t="s">
        <v>577</v>
      </c>
      <c r="G90" s="244"/>
      <c r="H90" s="222" t="s">
        <v>597</v>
      </c>
      <c r="I90" s="222" t="s">
        <v>573</v>
      </c>
      <c r="J90" s="222">
        <v>50</v>
      </c>
      <c r="K90" s="234"/>
    </row>
    <row r="91" spans="2:11" s="1" customFormat="1" ht="15" customHeight="1" x14ac:dyDescent="0.2">
      <c r="B91" s="245"/>
      <c r="C91" s="222" t="s">
        <v>598</v>
      </c>
      <c r="D91" s="222"/>
      <c r="E91" s="222"/>
      <c r="F91" s="243" t="s">
        <v>577</v>
      </c>
      <c r="G91" s="244"/>
      <c r="H91" s="222" t="s">
        <v>598</v>
      </c>
      <c r="I91" s="222" t="s">
        <v>573</v>
      </c>
      <c r="J91" s="222">
        <v>50</v>
      </c>
      <c r="K91" s="234"/>
    </row>
    <row r="92" spans="2:11" s="1" customFormat="1" ht="15" customHeight="1" x14ac:dyDescent="0.2">
      <c r="B92" s="245"/>
      <c r="C92" s="222" t="s">
        <v>599</v>
      </c>
      <c r="D92" s="222"/>
      <c r="E92" s="222"/>
      <c r="F92" s="243" t="s">
        <v>577</v>
      </c>
      <c r="G92" s="244"/>
      <c r="H92" s="222" t="s">
        <v>600</v>
      </c>
      <c r="I92" s="222" t="s">
        <v>573</v>
      </c>
      <c r="J92" s="222">
        <v>255</v>
      </c>
      <c r="K92" s="234"/>
    </row>
    <row r="93" spans="2:11" s="1" customFormat="1" ht="15" customHeight="1" x14ac:dyDescent="0.2">
      <c r="B93" s="245"/>
      <c r="C93" s="222" t="s">
        <v>601</v>
      </c>
      <c r="D93" s="222"/>
      <c r="E93" s="222"/>
      <c r="F93" s="243" t="s">
        <v>571</v>
      </c>
      <c r="G93" s="244"/>
      <c r="H93" s="222" t="s">
        <v>602</v>
      </c>
      <c r="I93" s="222" t="s">
        <v>603</v>
      </c>
      <c r="J93" s="222"/>
      <c r="K93" s="234"/>
    </row>
    <row r="94" spans="2:11" s="1" customFormat="1" ht="15" customHeight="1" x14ac:dyDescent="0.2">
      <c r="B94" s="245"/>
      <c r="C94" s="222" t="s">
        <v>604</v>
      </c>
      <c r="D94" s="222"/>
      <c r="E94" s="222"/>
      <c r="F94" s="243" t="s">
        <v>571</v>
      </c>
      <c r="G94" s="244"/>
      <c r="H94" s="222" t="s">
        <v>605</v>
      </c>
      <c r="I94" s="222" t="s">
        <v>606</v>
      </c>
      <c r="J94" s="222"/>
      <c r="K94" s="234"/>
    </row>
    <row r="95" spans="2:11" s="1" customFormat="1" ht="15" customHeight="1" x14ac:dyDescent="0.2">
      <c r="B95" s="245"/>
      <c r="C95" s="222" t="s">
        <v>607</v>
      </c>
      <c r="D95" s="222"/>
      <c r="E95" s="222"/>
      <c r="F95" s="243" t="s">
        <v>571</v>
      </c>
      <c r="G95" s="244"/>
      <c r="H95" s="222" t="s">
        <v>607</v>
      </c>
      <c r="I95" s="222" t="s">
        <v>606</v>
      </c>
      <c r="J95" s="222"/>
      <c r="K95" s="234"/>
    </row>
    <row r="96" spans="2:11" s="1" customFormat="1" ht="15" customHeight="1" x14ac:dyDescent="0.2">
      <c r="B96" s="245"/>
      <c r="C96" s="222" t="s">
        <v>33</v>
      </c>
      <c r="D96" s="222"/>
      <c r="E96" s="222"/>
      <c r="F96" s="243" t="s">
        <v>571</v>
      </c>
      <c r="G96" s="244"/>
      <c r="H96" s="222" t="s">
        <v>608</v>
      </c>
      <c r="I96" s="222" t="s">
        <v>606</v>
      </c>
      <c r="J96" s="222"/>
      <c r="K96" s="234"/>
    </row>
    <row r="97" spans="2:11" s="1" customFormat="1" ht="15" customHeight="1" x14ac:dyDescent="0.2">
      <c r="B97" s="245"/>
      <c r="C97" s="222" t="s">
        <v>43</v>
      </c>
      <c r="D97" s="222"/>
      <c r="E97" s="222"/>
      <c r="F97" s="243" t="s">
        <v>571</v>
      </c>
      <c r="G97" s="244"/>
      <c r="H97" s="222" t="s">
        <v>609</v>
      </c>
      <c r="I97" s="222" t="s">
        <v>606</v>
      </c>
      <c r="J97" s="222"/>
      <c r="K97" s="234"/>
    </row>
    <row r="98" spans="2:11" s="1" customFormat="1" ht="15" customHeight="1" x14ac:dyDescent="0.2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 x14ac:dyDescent="0.2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 x14ac:dyDescent="0.2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 x14ac:dyDescent="0.2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 x14ac:dyDescent="0.2">
      <c r="B102" s="233"/>
      <c r="C102" s="335" t="s">
        <v>610</v>
      </c>
      <c r="D102" s="335"/>
      <c r="E102" s="335"/>
      <c r="F102" s="335"/>
      <c r="G102" s="335"/>
      <c r="H102" s="335"/>
      <c r="I102" s="335"/>
      <c r="J102" s="335"/>
      <c r="K102" s="234"/>
    </row>
    <row r="103" spans="2:11" s="1" customFormat="1" ht="17.25" customHeight="1" x14ac:dyDescent="0.2">
      <c r="B103" s="233"/>
      <c r="C103" s="235" t="s">
        <v>565</v>
      </c>
      <c r="D103" s="235"/>
      <c r="E103" s="235"/>
      <c r="F103" s="235" t="s">
        <v>566</v>
      </c>
      <c r="G103" s="236"/>
      <c r="H103" s="235" t="s">
        <v>49</v>
      </c>
      <c r="I103" s="235" t="s">
        <v>52</v>
      </c>
      <c r="J103" s="235" t="s">
        <v>567</v>
      </c>
      <c r="K103" s="234"/>
    </row>
    <row r="104" spans="2:11" s="1" customFormat="1" ht="17.25" customHeight="1" x14ac:dyDescent="0.2">
      <c r="B104" s="233"/>
      <c r="C104" s="237" t="s">
        <v>568</v>
      </c>
      <c r="D104" s="237"/>
      <c r="E104" s="237"/>
      <c r="F104" s="238" t="s">
        <v>569</v>
      </c>
      <c r="G104" s="239"/>
      <c r="H104" s="237"/>
      <c r="I104" s="237"/>
      <c r="J104" s="237" t="s">
        <v>570</v>
      </c>
      <c r="K104" s="234"/>
    </row>
    <row r="105" spans="2:11" s="1" customFormat="1" ht="5.25" customHeight="1" x14ac:dyDescent="0.2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 x14ac:dyDescent="0.2">
      <c r="B106" s="233"/>
      <c r="C106" s="222" t="s">
        <v>48</v>
      </c>
      <c r="D106" s="242"/>
      <c r="E106" s="242"/>
      <c r="F106" s="243" t="s">
        <v>571</v>
      </c>
      <c r="G106" s="222"/>
      <c r="H106" s="222" t="s">
        <v>611</v>
      </c>
      <c r="I106" s="222" t="s">
        <v>573</v>
      </c>
      <c r="J106" s="222">
        <v>20</v>
      </c>
      <c r="K106" s="234"/>
    </row>
    <row r="107" spans="2:11" s="1" customFormat="1" ht="15" customHeight="1" x14ac:dyDescent="0.2">
      <c r="B107" s="233"/>
      <c r="C107" s="222" t="s">
        <v>574</v>
      </c>
      <c r="D107" s="222"/>
      <c r="E107" s="222"/>
      <c r="F107" s="243" t="s">
        <v>571</v>
      </c>
      <c r="G107" s="222"/>
      <c r="H107" s="222" t="s">
        <v>611</v>
      </c>
      <c r="I107" s="222" t="s">
        <v>573</v>
      </c>
      <c r="J107" s="222">
        <v>120</v>
      </c>
      <c r="K107" s="234"/>
    </row>
    <row r="108" spans="2:11" s="1" customFormat="1" ht="15" customHeight="1" x14ac:dyDescent="0.2">
      <c r="B108" s="245"/>
      <c r="C108" s="222" t="s">
        <v>576</v>
      </c>
      <c r="D108" s="222"/>
      <c r="E108" s="222"/>
      <c r="F108" s="243" t="s">
        <v>577</v>
      </c>
      <c r="G108" s="222"/>
      <c r="H108" s="222" t="s">
        <v>611</v>
      </c>
      <c r="I108" s="222" t="s">
        <v>573</v>
      </c>
      <c r="J108" s="222">
        <v>50</v>
      </c>
      <c r="K108" s="234"/>
    </row>
    <row r="109" spans="2:11" s="1" customFormat="1" ht="15" customHeight="1" x14ac:dyDescent="0.2">
      <c r="B109" s="245"/>
      <c r="C109" s="222" t="s">
        <v>579</v>
      </c>
      <c r="D109" s="222"/>
      <c r="E109" s="222"/>
      <c r="F109" s="243" t="s">
        <v>571</v>
      </c>
      <c r="G109" s="222"/>
      <c r="H109" s="222" t="s">
        <v>611</v>
      </c>
      <c r="I109" s="222" t="s">
        <v>581</v>
      </c>
      <c r="J109" s="222"/>
      <c r="K109" s="234"/>
    </row>
    <row r="110" spans="2:11" s="1" customFormat="1" ht="15" customHeight="1" x14ac:dyDescent="0.2">
      <c r="B110" s="245"/>
      <c r="C110" s="222" t="s">
        <v>590</v>
      </c>
      <c r="D110" s="222"/>
      <c r="E110" s="222"/>
      <c r="F110" s="243" t="s">
        <v>577</v>
      </c>
      <c r="G110" s="222"/>
      <c r="H110" s="222" t="s">
        <v>611</v>
      </c>
      <c r="I110" s="222" t="s">
        <v>573</v>
      </c>
      <c r="J110" s="222">
        <v>50</v>
      </c>
      <c r="K110" s="234"/>
    </row>
    <row r="111" spans="2:11" s="1" customFormat="1" ht="15" customHeight="1" x14ac:dyDescent="0.2">
      <c r="B111" s="245"/>
      <c r="C111" s="222" t="s">
        <v>598</v>
      </c>
      <c r="D111" s="222"/>
      <c r="E111" s="222"/>
      <c r="F111" s="243" t="s">
        <v>577</v>
      </c>
      <c r="G111" s="222"/>
      <c r="H111" s="222" t="s">
        <v>611</v>
      </c>
      <c r="I111" s="222" t="s">
        <v>573</v>
      </c>
      <c r="J111" s="222">
        <v>50</v>
      </c>
      <c r="K111" s="234"/>
    </row>
    <row r="112" spans="2:11" s="1" customFormat="1" ht="15" customHeight="1" x14ac:dyDescent="0.2">
      <c r="B112" s="245"/>
      <c r="C112" s="222" t="s">
        <v>596</v>
      </c>
      <c r="D112" s="222"/>
      <c r="E112" s="222"/>
      <c r="F112" s="243" t="s">
        <v>577</v>
      </c>
      <c r="G112" s="222"/>
      <c r="H112" s="222" t="s">
        <v>611</v>
      </c>
      <c r="I112" s="222" t="s">
        <v>573</v>
      </c>
      <c r="J112" s="222">
        <v>50</v>
      </c>
      <c r="K112" s="234"/>
    </row>
    <row r="113" spans="2:11" s="1" customFormat="1" ht="15" customHeight="1" x14ac:dyDescent="0.2">
      <c r="B113" s="245"/>
      <c r="C113" s="222" t="s">
        <v>48</v>
      </c>
      <c r="D113" s="222"/>
      <c r="E113" s="222"/>
      <c r="F113" s="243" t="s">
        <v>571</v>
      </c>
      <c r="G113" s="222"/>
      <c r="H113" s="222" t="s">
        <v>612</v>
      </c>
      <c r="I113" s="222" t="s">
        <v>573</v>
      </c>
      <c r="J113" s="222">
        <v>20</v>
      </c>
      <c r="K113" s="234"/>
    </row>
    <row r="114" spans="2:11" s="1" customFormat="1" ht="15" customHeight="1" x14ac:dyDescent="0.2">
      <c r="B114" s="245"/>
      <c r="C114" s="222" t="s">
        <v>613</v>
      </c>
      <c r="D114" s="222"/>
      <c r="E114" s="222"/>
      <c r="F114" s="243" t="s">
        <v>571</v>
      </c>
      <c r="G114" s="222"/>
      <c r="H114" s="222" t="s">
        <v>614</v>
      </c>
      <c r="I114" s="222" t="s">
        <v>573</v>
      </c>
      <c r="J114" s="222">
        <v>120</v>
      </c>
      <c r="K114" s="234"/>
    </row>
    <row r="115" spans="2:11" s="1" customFormat="1" ht="15" customHeight="1" x14ac:dyDescent="0.2">
      <c r="B115" s="245"/>
      <c r="C115" s="222" t="s">
        <v>33</v>
      </c>
      <c r="D115" s="222"/>
      <c r="E115" s="222"/>
      <c r="F115" s="243" t="s">
        <v>571</v>
      </c>
      <c r="G115" s="222"/>
      <c r="H115" s="222" t="s">
        <v>615</v>
      </c>
      <c r="I115" s="222" t="s">
        <v>606</v>
      </c>
      <c r="J115" s="222"/>
      <c r="K115" s="234"/>
    </row>
    <row r="116" spans="2:11" s="1" customFormat="1" ht="15" customHeight="1" x14ac:dyDescent="0.2">
      <c r="B116" s="245"/>
      <c r="C116" s="222" t="s">
        <v>43</v>
      </c>
      <c r="D116" s="222"/>
      <c r="E116" s="222"/>
      <c r="F116" s="243" t="s">
        <v>571</v>
      </c>
      <c r="G116" s="222"/>
      <c r="H116" s="222" t="s">
        <v>616</v>
      </c>
      <c r="I116" s="222" t="s">
        <v>606</v>
      </c>
      <c r="J116" s="222"/>
      <c r="K116" s="234"/>
    </row>
    <row r="117" spans="2:11" s="1" customFormat="1" ht="15" customHeight="1" x14ac:dyDescent="0.2">
      <c r="B117" s="245"/>
      <c r="C117" s="222" t="s">
        <v>52</v>
      </c>
      <c r="D117" s="222"/>
      <c r="E117" s="222"/>
      <c r="F117" s="243" t="s">
        <v>571</v>
      </c>
      <c r="G117" s="222"/>
      <c r="H117" s="222" t="s">
        <v>617</v>
      </c>
      <c r="I117" s="222" t="s">
        <v>618</v>
      </c>
      <c r="J117" s="222"/>
      <c r="K117" s="234"/>
    </row>
    <row r="118" spans="2:11" s="1" customFormat="1" ht="15" customHeight="1" x14ac:dyDescent="0.2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 x14ac:dyDescent="0.2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 x14ac:dyDescent="0.2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 x14ac:dyDescent="0.2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 x14ac:dyDescent="0.2">
      <c r="B122" s="261"/>
      <c r="C122" s="336" t="s">
        <v>619</v>
      </c>
      <c r="D122" s="336"/>
      <c r="E122" s="336"/>
      <c r="F122" s="336"/>
      <c r="G122" s="336"/>
      <c r="H122" s="336"/>
      <c r="I122" s="336"/>
      <c r="J122" s="336"/>
      <c r="K122" s="262"/>
    </row>
    <row r="123" spans="2:11" s="1" customFormat="1" ht="17.25" customHeight="1" x14ac:dyDescent="0.2">
      <c r="B123" s="263"/>
      <c r="C123" s="235" t="s">
        <v>565</v>
      </c>
      <c r="D123" s="235"/>
      <c r="E123" s="235"/>
      <c r="F123" s="235" t="s">
        <v>566</v>
      </c>
      <c r="G123" s="236"/>
      <c r="H123" s="235" t="s">
        <v>49</v>
      </c>
      <c r="I123" s="235" t="s">
        <v>52</v>
      </c>
      <c r="J123" s="235" t="s">
        <v>567</v>
      </c>
      <c r="K123" s="264"/>
    </row>
    <row r="124" spans="2:11" s="1" customFormat="1" ht="17.25" customHeight="1" x14ac:dyDescent="0.2">
      <c r="B124" s="263"/>
      <c r="C124" s="237" t="s">
        <v>568</v>
      </c>
      <c r="D124" s="237"/>
      <c r="E124" s="237"/>
      <c r="F124" s="238" t="s">
        <v>569</v>
      </c>
      <c r="G124" s="239"/>
      <c r="H124" s="237"/>
      <c r="I124" s="237"/>
      <c r="J124" s="237" t="s">
        <v>570</v>
      </c>
      <c r="K124" s="264"/>
    </row>
    <row r="125" spans="2:11" s="1" customFormat="1" ht="5.25" customHeight="1" x14ac:dyDescent="0.2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 x14ac:dyDescent="0.2">
      <c r="B126" s="265"/>
      <c r="C126" s="222" t="s">
        <v>574</v>
      </c>
      <c r="D126" s="242"/>
      <c r="E126" s="242"/>
      <c r="F126" s="243" t="s">
        <v>571</v>
      </c>
      <c r="G126" s="222"/>
      <c r="H126" s="222" t="s">
        <v>611</v>
      </c>
      <c r="I126" s="222" t="s">
        <v>573</v>
      </c>
      <c r="J126" s="222">
        <v>120</v>
      </c>
      <c r="K126" s="268"/>
    </row>
    <row r="127" spans="2:11" s="1" customFormat="1" ht="15" customHeight="1" x14ac:dyDescent="0.2">
      <c r="B127" s="265"/>
      <c r="C127" s="222" t="s">
        <v>620</v>
      </c>
      <c r="D127" s="222"/>
      <c r="E127" s="222"/>
      <c r="F127" s="243" t="s">
        <v>571</v>
      </c>
      <c r="G127" s="222"/>
      <c r="H127" s="222" t="s">
        <v>621</v>
      </c>
      <c r="I127" s="222" t="s">
        <v>573</v>
      </c>
      <c r="J127" s="222" t="s">
        <v>622</v>
      </c>
      <c r="K127" s="268"/>
    </row>
    <row r="128" spans="2:11" s="1" customFormat="1" ht="15" customHeight="1" x14ac:dyDescent="0.2">
      <c r="B128" s="265"/>
      <c r="C128" s="222" t="s">
        <v>519</v>
      </c>
      <c r="D128" s="222"/>
      <c r="E128" s="222"/>
      <c r="F128" s="243" t="s">
        <v>571</v>
      </c>
      <c r="G128" s="222"/>
      <c r="H128" s="222" t="s">
        <v>623</v>
      </c>
      <c r="I128" s="222" t="s">
        <v>573</v>
      </c>
      <c r="J128" s="222" t="s">
        <v>622</v>
      </c>
      <c r="K128" s="268"/>
    </row>
    <row r="129" spans="2:11" s="1" customFormat="1" ht="15" customHeight="1" x14ac:dyDescent="0.2">
      <c r="B129" s="265"/>
      <c r="C129" s="222" t="s">
        <v>582</v>
      </c>
      <c r="D129" s="222"/>
      <c r="E129" s="222"/>
      <c r="F129" s="243" t="s">
        <v>577</v>
      </c>
      <c r="G129" s="222"/>
      <c r="H129" s="222" t="s">
        <v>583</v>
      </c>
      <c r="I129" s="222" t="s">
        <v>573</v>
      </c>
      <c r="J129" s="222">
        <v>15</v>
      </c>
      <c r="K129" s="268"/>
    </row>
    <row r="130" spans="2:11" s="1" customFormat="1" ht="15" customHeight="1" x14ac:dyDescent="0.2">
      <c r="B130" s="265"/>
      <c r="C130" s="246" t="s">
        <v>584</v>
      </c>
      <c r="D130" s="246"/>
      <c r="E130" s="246"/>
      <c r="F130" s="247" t="s">
        <v>577</v>
      </c>
      <c r="G130" s="246"/>
      <c r="H130" s="246" t="s">
        <v>585</v>
      </c>
      <c r="I130" s="246" t="s">
        <v>573</v>
      </c>
      <c r="J130" s="246">
        <v>15</v>
      </c>
      <c r="K130" s="268"/>
    </row>
    <row r="131" spans="2:11" s="1" customFormat="1" ht="15" customHeight="1" x14ac:dyDescent="0.2">
      <c r="B131" s="265"/>
      <c r="C131" s="246" t="s">
        <v>586</v>
      </c>
      <c r="D131" s="246"/>
      <c r="E131" s="246"/>
      <c r="F131" s="247" t="s">
        <v>577</v>
      </c>
      <c r="G131" s="246"/>
      <c r="H131" s="246" t="s">
        <v>587</v>
      </c>
      <c r="I131" s="246" t="s">
        <v>573</v>
      </c>
      <c r="J131" s="246">
        <v>20</v>
      </c>
      <c r="K131" s="268"/>
    </row>
    <row r="132" spans="2:11" s="1" customFormat="1" ht="15" customHeight="1" x14ac:dyDescent="0.2">
      <c r="B132" s="265"/>
      <c r="C132" s="246" t="s">
        <v>588</v>
      </c>
      <c r="D132" s="246"/>
      <c r="E132" s="246"/>
      <c r="F132" s="247" t="s">
        <v>577</v>
      </c>
      <c r="G132" s="246"/>
      <c r="H132" s="246" t="s">
        <v>589</v>
      </c>
      <c r="I132" s="246" t="s">
        <v>573</v>
      </c>
      <c r="J132" s="246">
        <v>20</v>
      </c>
      <c r="K132" s="268"/>
    </row>
    <row r="133" spans="2:11" s="1" customFormat="1" ht="15" customHeight="1" x14ac:dyDescent="0.2">
      <c r="B133" s="265"/>
      <c r="C133" s="222" t="s">
        <v>576</v>
      </c>
      <c r="D133" s="222"/>
      <c r="E133" s="222"/>
      <c r="F133" s="243" t="s">
        <v>577</v>
      </c>
      <c r="G133" s="222"/>
      <c r="H133" s="222" t="s">
        <v>611</v>
      </c>
      <c r="I133" s="222" t="s">
        <v>573</v>
      </c>
      <c r="J133" s="222">
        <v>50</v>
      </c>
      <c r="K133" s="268"/>
    </row>
    <row r="134" spans="2:11" s="1" customFormat="1" ht="15" customHeight="1" x14ac:dyDescent="0.2">
      <c r="B134" s="265"/>
      <c r="C134" s="222" t="s">
        <v>590</v>
      </c>
      <c r="D134" s="222"/>
      <c r="E134" s="222"/>
      <c r="F134" s="243" t="s">
        <v>577</v>
      </c>
      <c r="G134" s="222"/>
      <c r="H134" s="222" t="s">
        <v>611</v>
      </c>
      <c r="I134" s="222" t="s">
        <v>573</v>
      </c>
      <c r="J134" s="222">
        <v>50</v>
      </c>
      <c r="K134" s="268"/>
    </row>
    <row r="135" spans="2:11" s="1" customFormat="1" ht="15" customHeight="1" x14ac:dyDescent="0.2">
      <c r="B135" s="265"/>
      <c r="C135" s="222" t="s">
        <v>596</v>
      </c>
      <c r="D135" s="222"/>
      <c r="E135" s="222"/>
      <c r="F135" s="243" t="s">
        <v>577</v>
      </c>
      <c r="G135" s="222"/>
      <c r="H135" s="222" t="s">
        <v>611</v>
      </c>
      <c r="I135" s="222" t="s">
        <v>573</v>
      </c>
      <c r="J135" s="222">
        <v>50</v>
      </c>
      <c r="K135" s="268"/>
    </row>
    <row r="136" spans="2:11" s="1" customFormat="1" ht="15" customHeight="1" x14ac:dyDescent="0.2">
      <c r="B136" s="265"/>
      <c r="C136" s="222" t="s">
        <v>598</v>
      </c>
      <c r="D136" s="222"/>
      <c r="E136" s="222"/>
      <c r="F136" s="243" t="s">
        <v>577</v>
      </c>
      <c r="G136" s="222"/>
      <c r="H136" s="222" t="s">
        <v>611</v>
      </c>
      <c r="I136" s="222" t="s">
        <v>573</v>
      </c>
      <c r="J136" s="222">
        <v>50</v>
      </c>
      <c r="K136" s="268"/>
    </row>
    <row r="137" spans="2:11" s="1" customFormat="1" ht="15" customHeight="1" x14ac:dyDescent="0.2">
      <c r="B137" s="265"/>
      <c r="C137" s="222" t="s">
        <v>599</v>
      </c>
      <c r="D137" s="222"/>
      <c r="E137" s="222"/>
      <c r="F137" s="243" t="s">
        <v>577</v>
      </c>
      <c r="G137" s="222"/>
      <c r="H137" s="222" t="s">
        <v>624</v>
      </c>
      <c r="I137" s="222" t="s">
        <v>573</v>
      </c>
      <c r="J137" s="222">
        <v>255</v>
      </c>
      <c r="K137" s="268"/>
    </row>
    <row r="138" spans="2:11" s="1" customFormat="1" ht="15" customHeight="1" x14ac:dyDescent="0.2">
      <c r="B138" s="265"/>
      <c r="C138" s="222" t="s">
        <v>601</v>
      </c>
      <c r="D138" s="222"/>
      <c r="E138" s="222"/>
      <c r="F138" s="243" t="s">
        <v>571</v>
      </c>
      <c r="G138" s="222"/>
      <c r="H138" s="222" t="s">
        <v>625</v>
      </c>
      <c r="I138" s="222" t="s">
        <v>603</v>
      </c>
      <c r="J138" s="222"/>
      <c r="K138" s="268"/>
    </row>
    <row r="139" spans="2:11" s="1" customFormat="1" ht="15" customHeight="1" x14ac:dyDescent="0.2">
      <c r="B139" s="265"/>
      <c r="C139" s="222" t="s">
        <v>604</v>
      </c>
      <c r="D139" s="222"/>
      <c r="E139" s="222"/>
      <c r="F139" s="243" t="s">
        <v>571</v>
      </c>
      <c r="G139" s="222"/>
      <c r="H139" s="222" t="s">
        <v>626</v>
      </c>
      <c r="I139" s="222" t="s">
        <v>606</v>
      </c>
      <c r="J139" s="222"/>
      <c r="K139" s="268"/>
    </row>
    <row r="140" spans="2:11" s="1" customFormat="1" ht="15" customHeight="1" x14ac:dyDescent="0.2">
      <c r="B140" s="265"/>
      <c r="C140" s="222" t="s">
        <v>607</v>
      </c>
      <c r="D140" s="222"/>
      <c r="E140" s="222"/>
      <c r="F140" s="243" t="s">
        <v>571</v>
      </c>
      <c r="G140" s="222"/>
      <c r="H140" s="222" t="s">
        <v>607</v>
      </c>
      <c r="I140" s="222" t="s">
        <v>606</v>
      </c>
      <c r="J140" s="222"/>
      <c r="K140" s="268"/>
    </row>
    <row r="141" spans="2:11" s="1" customFormat="1" ht="15" customHeight="1" x14ac:dyDescent="0.2">
      <c r="B141" s="265"/>
      <c r="C141" s="222" t="s">
        <v>33</v>
      </c>
      <c r="D141" s="222"/>
      <c r="E141" s="222"/>
      <c r="F141" s="243" t="s">
        <v>571</v>
      </c>
      <c r="G141" s="222"/>
      <c r="H141" s="222" t="s">
        <v>627</v>
      </c>
      <c r="I141" s="222" t="s">
        <v>606</v>
      </c>
      <c r="J141" s="222"/>
      <c r="K141" s="268"/>
    </row>
    <row r="142" spans="2:11" s="1" customFormat="1" ht="15" customHeight="1" x14ac:dyDescent="0.2">
      <c r="B142" s="265"/>
      <c r="C142" s="222" t="s">
        <v>628</v>
      </c>
      <c r="D142" s="222"/>
      <c r="E142" s="222"/>
      <c r="F142" s="243" t="s">
        <v>571</v>
      </c>
      <c r="G142" s="222"/>
      <c r="H142" s="222" t="s">
        <v>629</v>
      </c>
      <c r="I142" s="222" t="s">
        <v>606</v>
      </c>
      <c r="J142" s="222"/>
      <c r="K142" s="268"/>
    </row>
    <row r="143" spans="2:11" s="1" customFormat="1" ht="15" customHeight="1" x14ac:dyDescent="0.2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 x14ac:dyDescent="0.2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 x14ac:dyDescent="0.2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 x14ac:dyDescent="0.2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 x14ac:dyDescent="0.2">
      <c r="B147" s="233"/>
      <c r="C147" s="335" t="s">
        <v>630</v>
      </c>
      <c r="D147" s="335"/>
      <c r="E147" s="335"/>
      <c r="F147" s="335"/>
      <c r="G147" s="335"/>
      <c r="H147" s="335"/>
      <c r="I147" s="335"/>
      <c r="J147" s="335"/>
      <c r="K147" s="234"/>
    </row>
    <row r="148" spans="2:11" s="1" customFormat="1" ht="17.25" customHeight="1" x14ac:dyDescent="0.2">
      <c r="B148" s="233"/>
      <c r="C148" s="235" t="s">
        <v>565</v>
      </c>
      <c r="D148" s="235"/>
      <c r="E148" s="235"/>
      <c r="F148" s="235" t="s">
        <v>566</v>
      </c>
      <c r="G148" s="236"/>
      <c r="H148" s="235" t="s">
        <v>49</v>
      </c>
      <c r="I148" s="235" t="s">
        <v>52</v>
      </c>
      <c r="J148" s="235" t="s">
        <v>567</v>
      </c>
      <c r="K148" s="234"/>
    </row>
    <row r="149" spans="2:11" s="1" customFormat="1" ht="17.25" customHeight="1" x14ac:dyDescent="0.2">
      <c r="B149" s="233"/>
      <c r="C149" s="237" t="s">
        <v>568</v>
      </c>
      <c r="D149" s="237"/>
      <c r="E149" s="237"/>
      <c r="F149" s="238" t="s">
        <v>569</v>
      </c>
      <c r="G149" s="239"/>
      <c r="H149" s="237"/>
      <c r="I149" s="237"/>
      <c r="J149" s="237" t="s">
        <v>570</v>
      </c>
      <c r="K149" s="234"/>
    </row>
    <row r="150" spans="2:11" s="1" customFormat="1" ht="5.25" customHeight="1" x14ac:dyDescent="0.2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 x14ac:dyDescent="0.2">
      <c r="B151" s="245"/>
      <c r="C151" s="272" t="s">
        <v>574</v>
      </c>
      <c r="D151" s="222"/>
      <c r="E151" s="222"/>
      <c r="F151" s="273" t="s">
        <v>571</v>
      </c>
      <c r="G151" s="222"/>
      <c r="H151" s="272" t="s">
        <v>611</v>
      </c>
      <c r="I151" s="272" t="s">
        <v>573</v>
      </c>
      <c r="J151" s="272">
        <v>120</v>
      </c>
      <c r="K151" s="268"/>
    </row>
    <row r="152" spans="2:11" s="1" customFormat="1" ht="15" customHeight="1" x14ac:dyDescent="0.2">
      <c r="B152" s="245"/>
      <c r="C152" s="272" t="s">
        <v>620</v>
      </c>
      <c r="D152" s="222"/>
      <c r="E152" s="222"/>
      <c r="F152" s="273" t="s">
        <v>571</v>
      </c>
      <c r="G152" s="222"/>
      <c r="H152" s="272" t="s">
        <v>631</v>
      </c>
      <c r="I152" s="272" t="s">
        <v>573</v>
      </c>
      <c r="J152" s="272" t="s">
        <v>622</v>
      </c>
      <c r="K152" s="268"/>
    </row>
    <row r="153" spans="2:11" s="1" customFormat="1" ht="15" customHeight="1" x14ac:dyDescent="0.2">
      <c r="B153" s="245"/>
      <c r="C153" s="272" t="s">
        <v>519</v>
      </c>
      <c r="D153" s="222"/>
      <c r="E153" s="222"/>
      <c r="F153" s="273" t="s">
        <v>571</v>
      </c>
      <c r="G153" s="222"/>
      <c r="H153" s="272" t="s">
        <v>632</v>
      </c>
      <c r="I153" s="272" t="s">
        <v>573</v>
      </c>
      <c r="J153" s="272" t="s">
        <v>622</v>
      </c>
      <c r="K153" s="268"/>
    </row>
    <row r="154" spans="2:11" s="1" customFormat="1" ht="15" customHeight="1" x14ac:dyDescent="0.2">
      <c r="B154" s="245"/>
      <c r="C154" s="272" t="s">
        <v>576</v>
      </c>
      <c r="D154" s="222"/>
      <c r="E154" s="222"/>
      <c r="F154" s="273" t="s">
        <v>577</v>
      </c>
      <c r="G154" s="222"/>
      <c r="H154" s="272" t="s">
        <v>611</v>
      </c>
      <c r="I154" s="272" t="s">
        <v>573</v>
      </c>
      <c r="J154" s="272">
        <v>50</v>
      </c>
      <c r="K154" s="268"/>
    </row>
    <row r="155" spans="2:11" s="1" customFormat="1" ht="15" customHeight="1" x14ac:dyDescent="0.2">
      <c r="B155" s="245"/>
      <c r="C155" s="272" t="s">
        <v>579</v>
      </c>
      <c r="D155" s="222"/>
      <c r="E155" s="222"/>
      <c r="F155" s="273" t="s">
        <v>571</v>
      </c>
      <c r="G155" s="222"/>
      <c r="H155" s="272" t="s">
        <v>611</v>
      </c>
      <c r="I155" s="272" t="s">
        <v>581</v>
      </c>
      <c r="J155" s="272"/>
      <c r="K155" s="268"/>
    </row>
    <row r="156" spans="2:11" s="1" customFormat="1" ht="15" customHeight="1" x14ac:dyDescent="0.2">
      <c r="B156" s="245"/>
      <c r="C156" s="272" t="s">
        <v>590</v>
      </c>
      <c r="D156" s="222"/>
      <c r="E156" s="222"/>
      <c r="F156" s="273" t="s">
        <v>577</v>
      </c>
      <c r="G156" s="222"/>
      <c r="H156" s="272" t="s">
        <v>611</v>
      </c>
      <c r="I156" s="272" t="s">
        <v>573</v>
      </c>
      <c r="J156" s="272">
        <v>50</v>
      </c>
      <c r="K156" s="268"/>
    </row>
    <row r="157" spans="2:11" s="1" customFormat="1" ht="15" customHeight="1" x14ac:dyDescent="0.2">
      <c r="B157" s="245"/>
      <c r="C157" s="272" t="s">
        <v>598</v>
      </c>
      <c r="D157" s="222"/>
      <c r="E157" s="222"/>
      <c r="F157" s="273" t="s">
        <v>577</v>
      </c>
      <c r="G157" s="222"/>
      <c r="H157" s="272" t="s">
        <v>611</v>
      </c>
      <c r="I157" s="272" t="s">
        <v>573</v>
      </c>
      <c r="J157" s="272">
        <v>50</v>
      </c>
      <c r="K157" s="268"/>
    </row>
    <row r="158" spans="2:11" s="1" customFormat="1" ht="15" customHeight="1" x14ac:dyDescent="0.2">
      <c r="B158" s="245"/>
      <c r="C158" s="272" t="s">
        <v>596</v>
      </c>
      <c r="D158" s="222"/>
      <c r="E158" s="222"/>
      <c r="F158" s="273" t="s">
        <v>577</v>
      </c>
      <c r="G158" s="222"/>
      <c r="H158" s="272" t="s">
        <v>611</v>
      </c>
      <c r="I158" s="272" t="s">
        <v>573</v>
      </c>
      <c r="J158" s="272">
        <v>50</v>
      </c>
      <c r="K158" s="268"/>
    </row>
    <row r="159" spans="2:11" s="1" customFormat="1" ht="15" customHeight="1" x14ac:dyDescent="0.2">
      <c r="B159" s="245"/>
      <c r="C159" s="272" t="s">
        <v>88</v>
      </c>
      <c r="D159" s="222"/>
      <c r="E159" s="222"/>
      <c r="F159" s="273" t="s">
        <v>571</v>
      </c>
      <c r="G159" s="222"/>
      <c r="H159" s="272" t="s">
        <v>633</v>
      </c>
      <c r="I159" s="272" t="s">
        <v>573</v>
      </c>
      <c r="J159" s="272" t="s">
        <v>634</v>
      </c>
      <c r="K159" s="268"/>
    </row>
    <row r="160" spans="2:11" s="1" customFormat="1" ht="15" customHeight="1" x14ac:dyDescent="0.2">
      <c r="B160" s="245"/>
      <c r="C160" s="272" t="s">
        <v>635</v>
      </c>
      <c r="D160" s="222"/>
      <c r="E160" s="222"/>
      <c r="F160" s="273" t="s">
        <v>571</v>
      </c>
      <c r="G160" s="222"/>
      <c r="H160" s="272" t="s">
        <v>636</v>
      </c>
      <c r="I160" s="272" t="s">
        <v>606</v>
      </c>
      <c r="J160" s="272"/>
      <c r="K160" s="268"/>
    </row>
    <row r="161" spans="2:11" s="1" customFormat="1" ht="15" customHeight="1" x14ac:dyDescent="0.2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s="1" customFormat="1" ht="18.75" customHeight="1" x14ac:dyDescent="0.2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s="1" customFormat="1" ht="18.75" customHeight="1" x14ac:dyDescent="0.2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s="1" customFormat="1" ht="7.5" customHeight="1" x14ac:dyDescent="0.2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s="1" customFormat="1" ht="45" customHeight="1" x14ac:dyDescent="0.2">
      <c r="B165" s="214"/>
      <c r="C165" s="336" t="s">
        <v>637</v>
      </c>
      <c r="D165" s="336"/>
      <c r="E165" s="336"/>
      <c r="F165" s="336"/>
      <c r="G165" s="336"/>
      <c r="H165" s="336"/>
      <c r="I165" s="336"/>
      <c r="J165" s="336"/>
      <c r="K165" s="215"/>
    </row>
    <row r="166" spans="2:11" s="1" customFormat="1" ht="17.25" customHeight="1" x14ac:dyDescent="0.2">
      <c r="B166" s="214"/>
      <c r="C166" s="235" t="s">
        <v>565</v>
      </c>
      <c r="D166" s="235"/>
      <c r="E166" s="235"/>
      <c r="F166" s="235" t="s">
        <v>566</v>
      </c>
      <c r="G166" s="277"/>
      <c r="H166" s="278" t="s">
        <v>49</v>
      </c>
      <c r="I166" s="278" t="s">
        <v>52</v>
      </c>
      <c r="J166" s="235" t="s">
        <v>567</v>
      </c>
      <c r="K166" s="215"/>
    </row>
    <row r="167" spans="2:11" s="1" customFormat="1" ht="17.25" customHeight="1" x14ac:dyDescent="0.2">
      <c r="B167" s="216"/>
      <c r="C167" s="237" t="s">
        <v>568</v>
      </c>
      <c r="D167" s="237"/>
      <c r="E167" s="237"/>
      <c r="F167" s="238" t="s">
        <v>569</v>
      </c>
      <c r="G167" s="279"/>
      <c r="H167" s="280"/>
      <c r="I167" s="280"/>
      <c r="J167" s="237" t="s">
        <v>570</v>
      </c>
      <c r="K167" s="217"/>
    </row>
    <row r="168" spans="2:11" s="1" customFormat="1" ht="5.25" customHeight="1" x14ac:dyDescent="0.2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pans="2:11" s="1" customFormat="1" ht="15" customHeight="1" x14ac:dyDescent="0.2">
      <c r="B169" s="245"/>
      <c r="C169" s="222" t="s">
        <v>574</v>
      </c>
      <c r="D169" s="222"/>
      <c r="E169" s="222"/>
      <c r="F169" s="243" t="s">
        <v>571</v>
      </c>
      <c r="G169" s="222"/>
      <c r="H169" s="222" t="s">
        <v>611</v>
      </c>
      <c r="I169" s="222" t="s">
        <v>573</v>
      </c>
      <c r="J169" s="222">
        <v>120</v>
      </c>
      <c r="K169" s="268"/>
    </row>
    <row r="170" spans="2:11" s="1" customFormat="1" ht="15" customHeight="1" x14ac:dyDescent="0.2">
      <c r="B170" s="245"/>
      <c r="C170" s="222" t="s">
        <v>620</v>
      </c>
      <c r="D170" s="222"/>
      <c r="E170" s="222"/>
      <c r="F170" s="243" t="s">
        <v>571</v>
      </c>
      <c r="G170" s="222"/>
      <c r="H170" s="222" t="s">
        <v>621</v>
      </c>
      <c r="I170" s="222" t="s">
        <v>573</v>
      </c>
      <c r="J170" s="222" t="s">
        <v>622</v>
      </c>
      <c r="K170" s="268"/>
    </row>
    <row r="171" spans="2:11" s="1" customFormat="1" ht="15" customHeight="1" x14ac:dyDescent="0.2">
      <c r="B171" s="245"/>
      <c r="C171" s="222" t="s">
        <v>519</v>
      </c>
      <c r="D171" s="222"/>
      <c r="E171" s="222"/>
      <c r="F171" s="243" t="s">
        <v>571</v>
      </c>
      <c r="G171" s="222"/>
      <c r="H171" s="222" t="s">
        <v>638</v>
      </c>
      <c r="I171" s="222" t="s">
        <v>573</v>
      </c>
      <c r="J171" s="222" t="s">
        <v>622</v>
      </c>
      <c r="K171" s="268"/>
    </row>
    <row r="172" spans="2:11" s="1" customFormat="1" ht="15" customHeight="1" x14ac:dyDescent="0.2">
      <c r="B172" s="245"/>
      <c r="C172" s="222" t="s">
        <v>576</v>
      </c>
      <c r="D172" s="222"/>
      <c r="E172" s="222"/>
      <c r="F172" s="243" t="s">
        <v>577</v>
      </c>
      <c r="G172" s="222"/>
      <c r="H172" s="222" t="s">
        <v>638</v>
      </c>
      <c r="I172" s="222" t="s">
        <v>573</v>
      </c>
      <c r="J172" s="222">
        <v>50</v>
      </c>
      <c r="K172" s="268"/>
    </row>
    <row r="173" spans="2:11" s="1" customFormat="1" ht="15" customHeight="1" x14ac:dyDescent="0.2">
      <c r="B173" s="245"/>
      <c r="C173" s="222" t="s">
        <v>579</v>
      </c>
      <c r="D173" s="222"/>
      <c r="E173" s="222"/>
      <c r="F173" s="243" t="s">
        <v>571</v>
      </c>
      <c r="G173" s="222"/>
      <c r="H173" s="222" t="s">
        <v>638</v>
      </c>
      <c r="I173" s="222" t="s">
        <v>581</v>
      </c>
      <c r="J173" s="222"/>
      <c r="K173" s="268"/>
    </row>
    <row r="174" spans="2:11" s="1" customFormat="1" ht="15" customHeight="1" x14ac:dyDescent="0.2">
      <c r="B174" s="245"/>
      <c r="C174" s="222" t="s">
        <v>590</v>
      </c>
      <c r="D174" s="222"/>
      <c r="E174" s="222"/>
      <c r="F174" s="243" t="s">
        <v>577</v>
      </c>
      <c r="G174" s="222"/>
      <c r="H174" s="222" t="s">
        <v>638</v>
      </c>
      <c r="I174" s="222" t="s">
        <v>573</v>
      </c>
      <c r="J174" s="222">
        <v>50</v>
      </c>
      <c r="K174" s="268"/>
    </row>
    <row r="175" spans="2:11" s="1" customFormat="1" ht="15" customHeight="1" x14ac:dyDescent="0.2">
      <c r="B175" s="245"/>
      <c r="C175" s="222" t="s">
        <v>598</v>
      </c>
      <c r="D175" s="222"/>
      <c r="E175" s="222"/>
      <c r="F175" s="243" t="s">
        <v>577</v>
      </c>
      <c r="G175" s="222"/>
      <c r="H175" s="222" t="s">
        <v>638</v>
      </c>
      <c r="I175" s="222" t="s">
        <v>573</v>
      </c>
      <c r="J175" s="222">
        <v>50</v>
      </c>
      <c r="K175" s="268"/>
    </row>
    <row r="176" spans="2:11" s="1" customFormat="1" ht="15" customHeight="1" x14ac:dyDescent="0.2">
      <c r="B176" s="245"/>
      <c r="C176" s="222" t="s">
        <v>596</v>
      </c>
      <c r="D176" s="222"/>
      <c r="E176" s="222"/>
      <c r="F176" s="243" t="s">
        <v>577</v>
      </c>
      <c r="G176" s="222"/>
      <c r="H176" s="222" t="s">
        <v>638</v>
      </c>
      <c r="I176" s="222" t="s">
        <v>573</v>
      </c>
      <c r="J176" s="222">
        <v>50</v>
      </c>
      <c r="K176" s="268"/>
    </row>
    <row r="177" spans="2:11" s="1" customFormat="1" ht="15" customHeight="1" x14ac:dyDescent="0.2">
      <c r="B177" s="245"/>
      <c r="C177" s="222" t="s">
        <v>103</v>
      </c>
      <c r="D177" s="222"/>
      <c r="E177" s="222"/>
      <c r="F177" s="243" t="s">
        <v>571</v>
      </c>
      <c r="G177" s="222"/>
      <c r="H177" s="222" t="s">
        <v>639</v>
      </c>
      <c r="I177" s="222" t="s">
        <v>640</v>
      </c>
      <c r="J177" s="222"/>
      <c r="K177" s="268"/>
    </row>
    <row r="178" spans="2:11" s="1" customFormat="1" ht="15" customHeight="1" x14ac:dyDescent="0.2">
      <c r="B178" s="245"/>
      <c r="C178" s="222" t="s">
        <v>52</v>
      </c>
      <c r="D178" s="222"/>
      <c r="E178" s="222"/>
      <c r="F178" s="243" t="s">
        <v>571</v>
      </c>
      <c r="G178" s="222"/>
      <c r="H178" s="222" t="s">
        <v>641</v>
      </c>
      <c r="I178" s="222" t="s">
        <v>642</v>
      </c>
      <c r="J178" s="222">
        <v>1</v>
      </c>
      <c r="K178" s="268"/>
    </row>
    <row r="179" spans="2:11" s="1" customFormat="1" ht="15" customHeight="1" x14ac:dyDescent="0.2">
      <c r="B179" s="245"/>
      <c r="C179" s="222" t="s">
        <v>48</v>
      </c>
      <c r="D179" s="222"/>
      <c r="E179" s="222"/>
      <c r="F179" s="243" t="s">
        <v>571</v>
      </c>
      <c r="G179" s="222"/>
      <c r="H179" s="222" t="s">
        <v>643</v>
      </c>
      <c r="I179" s="222" t="s">
        <v>573</v>
      </c>
      <c r="J179" s="222">
        <v>20</v>
      </c>
      <c r="K179" s="268"/>
    </row>
    <row r="180" spans="2:11" s="1" customFormat="1" ht="15" customHeight="1" x14ac:dyDescent="0.2">
      <c r="B180" s="245"/>
      <c r="C180" s="222" t="s">
        <v>49</v>
      </c>
      <c r="D180" s="222"/>
      <c r="E180" s="222"/>
      <c r="F180" s="243" t="s">
        <v>571</v>
      </c>
      <c r="G180" s="222"/>
      <c r="H180" s="222" t="s">
        <v>644</v>
      </c>
      <c r="I180" s="222" t="s">
        <v>573</v>
      </c>
      <c r="J180" s="222">
        <v>255</v>
      </c>
      <c r="K180" s="268"/>
    </row>
    <row r="181" spans="2:11" s="1" customFormat="1" ht="15" customHeight="1" x14ac:dyDescent="0.2">
      <c r="B181" s="245"/>
      <c r="C181" s="222" t="s">
        <v>104</v>
      </c>
      <c r="D181" s="222"/>
      <c r="E181" s="222"/>
      <c r="F181" s="243" t="s">
        <v>571</v>
      </c>
      <c r="G181" s="222"/>
      <c r="H181" s="222" t="s">
        <v>535</v>
      </c>
      <c r="I181" s="222" t="s">
        <v>573</v>
      </c>
      <c r="J181" s="222">
        <v>10</v>
      </c>
      <c r="K181" s="268"/>
    </row>
    <row r="182" spans="2:11" s="1" customFormat="1" ht="15" customHeight="1" x14ac:dyDescent="0.2">
      <c r="B182" s="245"/>
      <c r="C182" s="222" t="s">
        <v>105</v>
      </c>
      <c r="D182" s="222"/>
      <c r="E182" s="222"/>
      <c r="F182" s="243" t="s">
        <v>571</v>
      </c>
      <c r="G182" s="222"/>
      <c r="H182" s="222" t="s">
        <v>645</v>
      </c>
      <c r="I182" s="222" t="s">
        <v>606</v>
      </c>
      <c r="J182" s="222"/>
      <c r="K182" s="268"/>
    </row>
    <row r="183" spans="2:11" s="1" customFormat="1" ht="15" customHeight="1" x14ac:dyDescent="0.2">
      <c r="B183" s="245"/>
      <c r="C183" s="222" t="s">
        <v>646</v>
      </c>
      <c r="D183" s="222"/>
      <c r="E183" s="222"/>
      <c r="F183" s="243" t="s">
        <v>571</v>
      </c>
      <c r="G183" s="222"/>
      <c r="H183" s="222" t="s">
        <v>647</v>
      </c>
      <c r="I183" s="222" t="s">
        <v>606</v>
      </c>
      <c r="J183" s="222"/>
      <c r="K183" s="268"/>
    </row>
    <row r="184" spans="2:11" s="1" customFormat="1" ht="15" customHeight="1" x14ac:dyDescent="0.2">
      <c r="B184" s="245"/>
      <c r="C184" s="222" t="s">
        <v>635</v>
      </c>
      <c r="D184" s="222"/>
      <c r="E184" s="222"/>
      <c r="F184" s="243" t="s">
        <v>571</v>
      </c>
      <c r="G184" s="222"/>
      <c r="H184" s="222" t="s">
        <v>648</v>
      </c>
      <c r="I184" s="222" t="s">
        <v>606</v>
      </c>
      <c r="J184" s="222"/>
      <c r="K184" s="268"/>
    </row>
    <row r="185" spans="2:11" s="1" customFormat="1" ht="15" customHeight="1" x14ac:dyDescent="0.2">
      <c r="B185" s="245"/>
      <c r="C185" s="222" t="s">
        <v>108</v>
      </c>
      <c r="D185" s="222"/>
      <c r="E185" s="222"/>
      <c r="F185" s="243" t="s">
        <v>577</v>
      </c>
      <c r="G185" s="222"/>
      <c r="H185" s="222" t="s">
        <v>649</v>
      </c>
      <c r="I185" s="222" t="s">
        <v>573</v>
      </c>
      <c r="J185" s="222">
        <v>50</v>
      </c>
      <c r="K185" s="268"/>
    </row>
    <row r="186" spans="2:11" s="1" customFormat="1" ht="15" customHeight="1" x14ac:dyDescent="0.2">
      <c r="B186" s="245"/>
      <c r="C186" s="222" t="s">
        <v>650</v>
      </c>
      <c r="D186" s="222"/>
      <c r="E186" s="222"/>
      <c r="F186" s="243" t="s">
        <v>577</v>
      </c>
      <c r="G186" s="222"/>
      <c r="H186" s="222" t="s">
        <v>651</v>
      </c>
      <c r="I186" s="222" t="s">
        <v>652</v>
      </c>
      <c r="J186" s="222"/>
      <c r="K186" s="268"/>
    </row>
    <row r="187" spans="2:11" s="1" customFormat="1" ht="15" customHeight="1" x14ac:dyDescent="0.2">
      <c r="B187" s="245"/>
      <c r="C187" s="222" t="s">
        <v>653</v>
      </c>
      <c r="D187" s="222"/>
      <c r="E187" s="222"/>
      <c r="F187" s="243" t="s">
        <v>577</v>
      </c>
      <c r="G187" s="222"/>
      <c r="H187" s="222" t="s">
        <v>654</v>
      </c>
      <c r="I187" s="222" t="s">
        <v>652</v>
      </c>
      <c r="J187" s="222"/>
      <c r="K187" s="268"/>
    </row>
    <row r="188" spans="2:11" s="1" customFormat="1" ht="15" customHeight="1" x14ac:dyDescent="0.2">
      <c r="B188" s="245"/>
      <c r="C188" s="222" t="s">
        <v>655</v>
      </c>
      <c r="D188" s="222"/>
      <c r="E188" s="222"/>
      <c r="F188" s="243" t="s">
        <v>577</v>
      </c>
      <c r="G188" s="222"/>
      <c r="H188" s="222" t="s">
        <v>656</v>
      </c>
      <c r="I188" s="222" t="s">
        <v>652</v>
      </c>
      <c r="J188" s="222"/>
      <c r="K188" s="268"/>
    </row>
    <row r="189" spans="2:11" s="1" customFormat="1" ht="15" customHeight="1" x14ac:dyDescent="0.2">
      <c r="B189" s="245"/>
      <c r="C189" s="281" t="s">
        <v>657</v>
      </c>
      <c r="D189" s="222"/>
      <c r="E189" s="222"/>
      <c r="F189" s="243" t="s">
        <v>577</v>
      </c>
      <c r="G189" s="222"/>
      <c r="H189" s="222" t="s">
        <v>658</v>
      </c>
      <c r="I189" s="222" t="s">
        <v>659</v>
      </c>
      <c r="J189" s="282" t="s">
        <v>660</v>
      </c>
      <c r="K189" s="268"/>
    </row>
    <row r="190" spans="2:11" s="1" customFormat="1" ht="15" customHeight="1" x14ac:dyDescent="0.2">
      <c r="B190" s="245"/>
      <c r="C190" s="281" t="s">
        <v>37</v>
      </c>
      <c r="D190" s="222"/>
      <c r="E190" s="222"/>
      <c r="F190" s="243" t="s">
        <v>571</v>
      </c>
      <c r="G190" s="222"/>
      <c r="H190" s="219" t="s">
        <v>661</v>
      </c>
      <c r="I190" s="222" t="s">
        <v>662</v>
      </c>
      <c r="J190" s="222"/>
      <c r="K190" s="268"/>
    </row>
    <row r="191" spans="2:11" s="1" customFormat="1" ht="15" customHeight="1" x14ac:dyDescent="0.2">
      <c r="B191" s="245"/>
      <c r="C191" s="281" t="s">
        <v>663</v>
      </c>
      <c r="D191" s="222"/>
      <c r="E191" s="222"/>
      <c r="F191" s="243" t="s">
        <v>571</v>
      </c>
      <c r="G191" s="222"/>
      <c r="H191" s="222" t="s">
        <v>664</v>
      </c>
      <c r="I191" s="222" t="s">
        <v>606</v>
      </c>
      <c r="J191" s="222"/>
      <c r="K191" s="268"/>
    </row>
    <row r="192" spans="2:11" s="1" customFormat="1" ht="15" customHeight="1" x14ac:dyDescent="0.2">
      <c r="B192" s="245"/>
      <c r="C192" s="281" t="s">
        <v>665</v>
      </c>
      <c r="D192" s="222"/>
      <c r="E192" s="222"/>
      <c r="F192" s="243" t="s">
        <v>571</v>
      </c>
      <c r="G192" s="222"/>
      <c r="H192" s="222" t="s">
        <v>666</v>
      </c>
      <c r="I192" s="222" t="s">
        <v>606</v>
      </c>
      <c r="J192" s="222"/>
      <c r="K192" s="268"/>
    </row>
    <row r="193" spans="2:11" s="1" customFormat="1" ht="15" customHeight="1" x14ac:dyDescent="0.2">
      <c r="B193" s="245"/>
      <c r="C193" s="281" t="s">
        <v>667</v>
      </c>
      <c r="D193" s="222"/>
      <c r="E193" s="222"/>
      <c r="F193" s="243" t="s">
        <v>577</v>
      </c>
      <c r="G193" s="222"/>
      <c r="H193" s="222" t="s">
        <v>668</v>
      </c>
      <c r="I193" s="222" t="s">
        <v>606</v>
      </c>
      <c r="J193" s="222"/>
      <c r="K193" s="268"/>
    </row>
    <row r="194" spans="2:11" s="1" customFormat="1" ht="15" customHeight="1" x14ac:dyDescent="0.2">
      <c r="B194" s="274"/>
      <c r="C194" s="283"/>
      <c r="D194" s="254"/>
      <c r="E194" s="254"/>
      <c r="F194" s="254"/>
      <c r="G194" s="254"/>
      <c r="H194" s="254"/>
      <c r="I194" s="254"/>
      <c r="J194" s="254"/>
      <c r="K194" s="275"/>
    </row>
    <row r="195" spans="2:11" s="1" customFormat="1" ht="18.75" customHeight="1" x14ac:dyDescent="0.2">
      <c r="B195" s="256"/>
      <c r="C195" s="266"/>
      <c r="D195" s="266"/>
      <c r="E195" s="266"/>
      <c r="F195" s="276"/>
      <c r="G195" s="266"/>
      <c r="H195" s="266"/>
      <c r="I195" s="266"/>
      <c r="J195" s="266"/>
      <c r="K195" s="256"/>
    </row>
    <row r="196" spans="2:11" s="1" customFormat="1" ht="18.75" customHeight="1" x14ac:dyDescent="0.2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s="1" customFormat="1" ht="18.75" customHeight="1" x14ac:dyDescent="0.2"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</row>
    <row r="198" spans="2:11" s="1" customFormat="1" ht="13.5" x14ac:dyDescent="0.2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spans="2:11" s="1" customFormat="1" ht="21" x14ac:dyDescent="0.2">
      <c r="B199" s="214"/>
      <c r="C199" s="336" t="s">
        <v>669</v>
      </c>
      <c r="D199" s="336"/>
      <c r="E199" s="336"/>
      <c r="F199" s="336"/>
      <c r="G199" s="336"/>
      <c r="H199" s="336"/>
      <c r="I199" s="336"/>
      <c r="J199" s="336"/>
      <c r="K199" s="215"/>
    </row>
    <row r="200" spans="2:11" s="1" customFormat="1" ht="25.5" customHeight="1" x14ac:dyDescent="0.3">
      <c r="B200" s="214"/>
      <c r="C200" s="284" t="s">
        <v>670</v>
      </c>
      <c r="D200" s="284"/>
      <c r="E200" s="284"/>
      <c r="F200" s="284" t="s">
        <v>671</v>
      </c>
      <c r="G200" s="285"/>
      <c r="H200" s="337" t="s">
        <v>672</v>
      </c>
      <c r="I200" s="337"/>
      <c r="J200" s="337"/>
      <c r="K200" s="215"/>
    </row>
    <row r="201" spans="2:11" s="1" customFormat="1" ht="5.25" customHeight="1" x14ac:dyDescent="0.2">
      <c r="B201" s="245"/>
      <c r="C201" s="240"/>
      <c r="D201" s="240"/>
      <c r="E201" s="240"/>
      <c r="F201" s="240"/>
      <c r="G201" s="266"/>
      <c r="H201" s="240"/>
      <c r="I201" s="240"/>
      <c r="J201" s="240"/>
      <c r="K201" s="268"/>
    </row>
    <row r="202" spans="2:11" s="1" customFormat="1" ht="15" customHeight="1" x14ac:dyDescent="0.2">
      <c r="B202" s="245"/>
      <c r="C202" s="222" t="s">
        <v>662</v>
      </c>
      <c r="D202" s="222"/>
      <c r="E202" s="222"/>
      <c r="F202" s="243" t="s">
        <v>38</v>
      </c>
      <c r="G202" s="222"/>
      <c r="H202" s="338" t="s">
        <v>673</v>
      </c>
      <c r="I202" s="338"/>
      <c r="J202" s="338"/>
      <c r="K202" s="268"/>
    </row>
    <row r="203" spans="2:11" s="1" customFormat="1" ht="15" customHeight="1" x14ac:dyDescent="0.2">
      <c r="B203" s="245"/>
      <c r="C203" s="222"/>
      <c r="D203" s="222"/>
      <c r="E203" s="222"/>
      <c r="F203" s="243" t="s">
        <v>39</v>
      </c>
      <c r="G203" s="222"/>
      <c r="H203" s="338" t="s">
        <v>674</v>
      </c>
      <c r="I203" s="338"/>
      <c r="J203" s="338"/>
      <c r="K203" s="268"/>
    </row>
    <row r="204" spans="2:11" s="1" customFormat="1" ht="15" customHeight="1" x14ac:dyDescent="0.2">
      <c r="B204" s="245"/>
      <c r="C204" s="222"/>
      <c r="D204" s="222"/>
      <c r="E204" s="222"/>
      <c r="F204" s="243" t="s">
        <v>42</v>
      </c>
      <c r="G204" s="222"/>
      <c r="H204" s="338" t="s">
        <v>675</v>
      </c>
      <c r="I204" s="338"/>
      <c r="J204" s="338"/>
      <c r="K204" s="268"/>
    </row>
    <row r="205" spans="2:11" s="1" customFormat="1" ht="15" customHeight="1" x14ac:dyDescent="0.2">
      <c r="B205" s="245"/>
      <c r="C205" s="222"/>
      <c r="D205" s="222"/>
      <c r="E205" s="222"/>
      <c r="F205" s="243" t="s">
        <v>40</v>
      </c>
      <c r="G205" s="222"/>
      <c r="H205" s="338" t="s">
        <v>676</v>
      </c>
      <c r="I205" s="338"/>
      <c r="J205" s="338"/>
      <c r="K205" s="268"/>
    </row>
    <row r="206" spans="2:11" s="1" customFormat="1" ht="15" customHeight="1" x14ac:dyDescent="0.2">
      <c r="B206" s="245"/>
      <c r="C206" s="222"/>
      <c r="D206" s="222"/>
      <c r="E206" s="222"/>
      <c r="F206" s="243" t="s">
        <v>41</v>
      </c>
      <c r="G206" s="222"/>
      <c r="H206" s="338" t="s">
        <v>677</v>
      </c>
      <c r="I206" s="338"/>
      <c r="J206" s="338"/>
      <c r="K206" s="268"/>
    </row>
    <row r="207" spans="2:11" s="1" customFormat="1" ht="15" customHeight="1" x14ac:dyDescent="0.2">
      <c r="B207" s="245"/>
      <c r="C207" s="222"/>
      <c r="D207" s="222"/>
      <c r="E207" s="222"/>
      <c r="F207" s="243"/>
      <c r="G207" s="222"/>
      <c r="H207" s="222"/>
      <c r="I207" s="222"/>
      <c r="J207" s="222"/>
      <c r="K207" s="268"/>
    </row>
    <row r="208" spans="2:11" s="1" customFormat="1" ht="15" customHeight="1" x14ac:dyDescent="0.2">
      <c r="B208" s="245"/>
      <c r="C208" s="222" t="s">
        <v>618</v>
      </c>
      <c r="D208" s="222"/>
      <c r="E208" s="222"/>
      <c r="F208" s="243" t="s">
        <v>76</v>
      </c>
      <c r="G208" s="222"/>
      <c r="H208" s="338" t="s">
        <v>678</v>
      </c>
      <c r="I208" s="338"/>
      <c r="J208" s="338"/>
      <c r="K208" s="268"/>
    </row>
    <row r="209" spans="2:11" s="1" customFormat="1" ht="15" customHeight="1" x14ac:dyDescent="0.2">
      <c r="B209" s="245"/>
      <c r="C209" s="222"/>
      <c r="D209" s="222"/>
      <c r="E209" s="222"/>
      <c r="F209" s="243" t="s">
        <v>513</v>
      </c>
      <c r="G209" s="222"/>
      <c r="H209" s="338" t="s">
        <v>514</v>
      </c>
      <c r="I209" s="338"/>
      <c r="J209" s="338"/>
      <c r="K209" s="268"/>
    </row>
    <row r="210" spans="2:11" s="1" customFormat="1" ht="15" customHeight="1" x14ac:dyDescent="0.2">
      <c r="B210" s="245"/>
      <c r="C210" s="222"/>
      <c r="D210" s="222"/>
      <c r="E210" s="222"/>
      <c r="F210" s="243" t="s">
        <v>511</v>
      </c>
      <c r="G210" s="222"/>
      <c r="H210" s="338" t="s">
        <v>679</v>
      </c>
      <c r="I210" s="338"/>
      <c r="J210" s="338"/>
      <c r="K210" s="268"/>
    </row>
    <row r="211" spans="2:11" s="1" customFormat="1" ht="15" customHeight="1" x14ac:dyDescent="0.2">
      <c r="B211" s="286"/>
      <c r="C211" s="222"/>
      <c r="D211" s="222"/>
      <c r="E211" s="222"/>
      <c r="F211" s="243" t="s">
        <v>515</v>
      </c>
      <c r="G211" s="281"/>
      <c r="H211" s="339" t="s">
        <v>516</v>
      </c>
      <c r="I211" s="339"/>
      <c r="J211" s="339"/>
      <c r="K211" s="287"/>
    </row>
    <row r="212" spans="2:11" s="1" customFormat="1" ht="15" customHeight="1" x14ac:dyDescent="0.2">
      <c r="B212" s="286"/>
      <c r="C212" s="222"/>
      <c r="D212" s="222"/>
      <c r="E212" s="222"/>
      <c r="F212" s="243" t="s">
        <v>517</v>
      </c>
      <c r="G212" s="281"/>
      <c r="H212" s="339" t="s">
        <v>680</v>
      </c>
      <c r="I212" s="339"/>
      <c r="J212" s="339"/>
      <c r="K212" s="287"/>
    </row>
    <row r="213" spans="2:11" s="1" customFormat="1" ht="15" customHeight="1" x14ac:dyDescent="0.2">
      <c r="B213" s="286"/>
      <c r="C213" s="222"/>
      <c r="D213" s="222"/>
      <c r="E213" s="222"/>
      <c r="F213" s="243"/>
      <c r="G213" s="281"/>
      <c r="H213" s="272"/>
      <c r="I213" s="272"/>
      <c r="J213" s="272"/>
      <c r="K213" s="287"/>
    </row>
    <row r="214" spans="2:11" s="1" customFormat="1" ht="15" customHeight="1" x14ac:dyDescent="0.2">
      <c r="B214" s="286"/>
      <c r="C214" s="222" t="s">
        <v>642</v>
      </c>
      <c r="D214" s="222"/>
      <c r="E214" s="222"/>
      <c r="F214" s="243">
        <v>1</v>
      </c>
      <c r="G214" s="281"/>
      <c r="H214" s="339" t="s">
        <v>681</v>
      </c>
      <c r="I214" s="339"/>
      <c r="J214" s="339"/>
      <c r="K214" s="287"/>
    </row>
    <row r="215" spans="2:11" s="1" customFormat="1" ht="15" customHeight="1" x14ac:dyDescent="0.2">
      <c r="B215" s="286"/>
      <c r="C215" s="222"/>
      <c r="D215" s="222"/>
      <c r="E215" s="222"/>
      <c r="F215" s="243">
        <v>2</v>
      </c>
      <c r="G215" s="281"/>
      <c r="H215" s="339" t="s">
        <v>682</v>
      </c>
      <c r="I215" s="339"/>
      <c r="J215" s="339"/>
      <c r="K215" s="287"/>
    </row>
    <row r="216" spans="2:11" s="1" customFormat="1" ht="15" customHeight="1" x14ac:dyDescent="0.2">
      <c r="B216" s="286"/>
      <c r="C216" s="222"/>
      <c r="D216" s="222"/>
      <c r="E216" s="222"/>
      <c r="F216" s="243">
        <v>3</v>
      </c>
      <c r="G216" s="281"/>
      <c r="H216" s="339" t="s">
        <v>683</v>
      </c>
      <c r="I216" s="339"/>
      <c r="J216" s="339"/>
      <c r="K216" s="287"/>
    </row>
    <row r="217" spans="2:11" s="1" customFormat="1" ht="15" customHeight="1" x14ac:dyDescent="0.2">
      <c r="B217" s="286"/>
      <c r="C217" s="222"/>
      <c r="D217" s="222"/>
      <c r="E217" s="222"/>
      <c r="F217" s="243">
        <v>4</v>
      </c>
      <c r="G217" s="281"/>
      <c r="H217" s="339" t="s">
        <v>684</v>
      </c>
      <c r="I217" s="339"/>
      <c r="J217" s="339"/>
      <c r="K217" s="287"/>
    </row>
    <row r="218" spans="2:11" s="1" customFormat="1" ht="12.75" customHeight="1" x14ac:dyDescent="0.2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22053 - Veřejné osvětlení</vt:lpstr>
      <vt:lpstr>Pokyny pro vyplnění</vt:lpstr>
      <vt:lpstr>'22053 - Veřejné osvětlení'!Názvy_tisku</vt:lpstr>
      <vt:lpstr>'Rekapitulace stavby'!Názvy_tisku</vt:lpstr>
      <vt:lpstr>'22053 - Veřejné osvětlení'!Oblast_tisku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menhard</dc:creator>
  <cp:lastModifiedBy>Ivan</cp:lastModifiedBy>
  <dcterms:created xsi:type="dcterms:W3CDTF">2022-07-25T05:48:10Z</dcterms:created>
  <dcterms:modified xsi:type="dcterms:W3CDTF">2022-07-25T05:49:12Z</dcterms:modified>
</cp:coreProperties>
</file>